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835" firstSheet="1" activeTab="2"/>
  </bookViews>
  <sheets>
    <sheet name="55 Mile Race" sheetId="1" r:id="rId1"/>
    <sheet name="AERC_NC_DIVISIONS" sheetId="2" r:id="rId2"/>
    <sheet name="100 Mile Race" sheetId="3" r:id="rId3"/>
    <sheet name="100Summary" sheetId="4" r:id="rId4"/>
  </sheets>
  <definedNames>
    <definedName name="AccountingRegion">#REF!</definedName>
    <definedName name="DataBaseRegion">#REF!</definedName>
  </definedNames>
  <calcPr fullCalcOnLoad="1"/>
</workbook>
</file>

<file path=xl/sharedStrings.xml><?xml version="1.0" encoding="utf-8"?>
<sst xmlns="http://schemas.openxmlformats.org/spreadsheetml/2006/main" count="1484" uniqueCount="266">
  <si>
    <t>2007 Arabian Nights  55</t>
  </si>
  <si>
    <t>Start Time</t>
  </si>
  <si>
    <t>Write Vet In time. Vet Out is calculation.</t>
  </si>
  <si>
    <t>Hold Time</t>
  </si>
  <si>
    <t>hours</t>
  </si>
  <si>
    <t>If no Vet In for next check, confirm that Rider is pulled</t>
  </si>
  <si>
    <t>Course Distance</t>
  </si>
  <si>
    <t>miles</t>
  </si>
  <si>
    <t>Pull options s/b m (metobolic), l (lameness), ro (rider option)</t>
  </si>
  <si>
    <t>Vet Checks</t>
  </si>
  <si>
    <t>Final</t>
  </si>
  <si>
    <t>Prize Money or</t>
  </si>
  <si>
    <t>Vet 1</t>
  </si>
  <si>
    <t>Total Distance</t>
  </si>
  <si>
    <t>Hold</t>
  </si>
  <si>
    <t>Phase Distance</t>
  </si>
  <si>
    <t>Vet 2</t>
  </si>
  <si>
    <t>Vet 3</t>
  </si>
  <si>
    <t>N/A</t>
  </si>
  <si>
    <t>Speed</t>
  </si>
  <si>
    <t>Order of Finish</t>
  </si>
  <si>
    <t>Rider#</t>
  </si>
  <si>
    <t>Division#</t>
  </si>
  <si>
    <t>FEI</t>
  </si>
  <si>
    <t>First Name</t>
  </si>
  <si>
    <t>Last Name</t>
  </si>
  <si>
    <t>Equine</t>
  </si>
  <si>
    <t>Arrival Time</t>
  </si>
  <si>
    <t>Pulse Time</t>
  </si>
  <si>
    <t>Time To Criteria</t>
  </si>
  <si>
    <t>OUT</t>
  </si>
  <si>
    <t>Ride Time</t>
  </si>
  <si>
    <t>Loop Time</t>
  </si>
  <si>
    <t>loop km/hr</t>
  </si>
  <si>
    <t>Finish Time</t>
  </si>
  <si>
    <t>Ride km/hr</t>
  </si>
  <si>
    <t>Loop km/hr</t>
  </si>
  <si>
    <t>km/hr</t>
  </si>
  <si>
    <t>RideTime Checksum</t>
  </si>
  <si>
    <t>MWT</t>
  </si>
  <si>
    <t>Bob</t>
  </si>
  <si>
    <t>Steller</t>
  </si>
  <si>
    <t>Majestic Star</t>
  </si>
  <si>
    <t>LWT</t>
  </si>
  <si>
    <t>Roxi</t>
  </si>
  <si>
    <t>Rivkind</t>
  </si>
  <si>
    <t>FCF Kenya</t>
  </si>
  <si>
    <t>JR</t>
  </si>
  <si>
    <t>Katie</t>
  </si>
  <si>
    <t>Lydon</t>
  </si>
  <si>
    <t>KL Rising Storm</t>
  </si>
  <si>
    <t>Rob</t>
  </si>
  <si>
    <t>Rusty</t>
  </si>
  <si>
    <t>Heather</t>
  </si>
  <si>
    <t>Reynolds</t>
  </si>
  <si>
    <t>HCR Jotyr</t>
  </si>
  <si>
    <t>Carla</t>
  </si>
  <si>
    <t>Eigenauer</t>
  </si>
  <si>
    <t>Ky</t>
  </si>
  <si>
    <t>FWT</t>
  </si>
  <si>
    <t>Deborah</t>
  </si>
  <si>
    <t>McClary</t>
  </si>
  <si>
    <t>HH Trinity</t>
  </si>
  <si>
    <t>HWT</t>
  </si>
  <si>
    <t>Ron</t>
  </si>
  <si>
    <t>Sproat</t>
  </si>
  <si>
    <t xml:space="preserve"> Lady's Dividend</t>
  </si>
  <si>
    <t>Carol</t>
  </si>
  <si>
    <t>Giles</t>
  </si>
  <si>
    <t>SAR  Tiki Stranger</t>
  </si>
  <si>
    <t>Dennis</t>
  </si>
  <si>
    <t>Summers</t>
  </si>
  <si>
    <t>OMR Tsunami</t>
  </si>
  <si>
    <t>Fred</t>
  </si>
  <si>
    <t>Cluskey</t>
  </si>
  <si>
    <t>Rush Creek Justin</t>
  </si>
  <si>
    <t>Bonnie</t>
  </si>
  <si>
    <t>Bolender</t>
  </si>
  <si>
    <t xml:space="preserve"> Kiantea</t>
  </si>
  <si>
    <t>Connie</t>
  </si>
  <si>
    <t>Creech</t>
  </si>
  <si>
    <t>LS Shardonney Bey</t>
  </si>
  <si>
    <t>Jeffery</t>
  </si>
  <si>
    <t>Stuart</t>
  </si>
  <si>
    <t>Willie Brown</t>
  </si>
  <si>
    <t>Linda</t>
  </si>
  <si>
    <t>Kluge</t>
  </si>
  <si>
    <t>Just Fly</t>
  </si>
  <si>
    <t>C</t>
  </si>
  <si>
    <t>Lani</t>
  </si>
  <si>
    <t>Pienaar</t>
  </si>
  <si>
    <t>SAR Tiki Galaxy</t>
  </si>
  <si>
    <t>Michelle</t>
  </si>
  <si>
    <t>Roush</t>
  </si>
  <si>
    <t>Rider Time</t>
  </si>
  <si>
    <t>Andy</t>
  </si>
  <si>
    <t>Bown</t>
  </si>
  <si>
    <t>Tucker</t>
  </si>
  <si>
    <t>Winner Time</t>
  </si>
  <si>
    <t>Mary</t>
  </si>
  <si>
    <t>MCGINTY</t>
  </si>
  <si>
    <t>HELLBINTS AFINITY</t>
  </si>
  <si>
    <t>Difference</t>
  </si>
  <si>
    <t>Lynne</t>
  </si>
  <si>
    <t>Fredrickson</t>
  </si>
  <si>
    <t>White Zin</t>
  </si>
  <si>
    <t>200 – Difference</t>
  </si>
  <si>
    <t>Max</t>
  </si>
  <si>
    <t>Merlich</t>
  </si>
  <si>
    <t>Rebba</t>
  </si>
  <si>
    <t>Patricia</t>
  </si>
  <si>
    <t>Frahm</t>
  </si>
  <si>
    <t>El Touche Ole</t>
  </si>
  <si>
    <t>Roxanne</t>
  </si>
  <si>
    <t>Hafla</t>
  </si>
  <si>
    <t>Manaquinor</t>
  </si>
  <si>
    <t>Vicki</t>
  </si>
  <si>
    <t>Archer</t>
  </si>
  <si>
    <t>HF All Atonce</t>
  </si>
  <si>
    <t>Brand</t>
  </si>
  <si>
    <t>LJ Jasara</t>
  </si>
  <si>
    <t>Elizabeth</t>
  </si>
  <si>
    <t>Dagnall</t>
  </si>
  <si>
    <t>April Rain</t>
  </si>
  <si>
    <t>Skyla</t>
  </si>
  <si>
    <t>Stewart</t>
  </si>
  <si>
    <t>DA Antar Shalou</t>
  </si>
  <si>
    <t>Roz</t>
  </si>
  <si>
    <t>Cusack</t>
  </si>
  <si>
    <t>Xtra</t>
  </si>
  <si>
    <t xml:space="preserve">Linda </t>
  </si>
  <si>
    <t>Walberg</t>
  </si>
  <si>
    <t>HMR Rowdy</t>
  </si>
  <si>
    <t>Beth</t>
  </si>
  <si>
    <t>Bivens</t>
  </si>
  <si>
    <t>WRF Prince Niles</t>
  </si>
  <si>
    <t>Jacinta</t>
  </si>
  <si>
    <t>Denton</t>
  </si>
  <si>
    <t>Candice</t>
  </si>
  <si>
    <t>Kahn</t>
  </si>
  <si>
    <t>Royale Rouge</t>
  </si>
  <si>
    <t>Rosalee</t>
  </si>
  <si>
    <t>Bradley</t>
  </si>
  <si>
    <t>SF Lottie Brown</t>
  </si>
  <si>
    <t>Beverly</t>
  </si>
  <si>
    <t>Gray</t>
  </si>
  <si>
    <t>Amazing Ku</t>
  </si>
  <si>
    <t>LAME</t>
  </si>
  <si>
    <t>Christoph</t>
  </si>
  <si>
    <t>Schork</t>
  </si>
  <si>
    <t>DWA Powerball</t>
  </si>
  <si>
    <t>Erin</t>
  </si>
  <si>
    <t>Reckless</t>
  </si>
  <si>
    <t>Karen</t>
  </si>
  <si>
    <t>Leiman</t>
  </si>
  <si>
    <t>KSFA El Jakar</t>
  </si>
  <si>
    <t>Jhante</t>
  </si>
  <si>
    <t>Stansberry</t>
  </si>
  <si>
    <t>Rave</t>
  </si>
  <si>
    <t xml:space="preserve">R.G. (Dick) </t>
  </si>
  <si>
    <t>Root</t>
  </si>
  <si>
    <t>dick's sweety</t>
  </si>
  <si>
    <t>Carrie</t>
  </si>
  <si>
    <t>Johnson</t>
  </si>
  <si>
    <t>TM Bagheera</t>
  </si>
  <si>
    <t>SF</t>
  </si>
  <si>
    <t xml:space="preserve"> </t>
  </si>
  <si>
    <t xml:space="preserve">Cheryl </t>
  </si>
  <si>
    <t>Dell</t>
  </si>
  <si>
    <t>Reason to Believe</t>
  </si>
  <si>
    <t>Tiffany</t>
  </si>
  <si>
    <t>Rettig</t>
  </si>
  <si>
    <t>Praire Park Glenda</t>
  </si>
  <si>
    <t>Sue</t>
  </si>
  <si>
    <t>Mags Motivator</t>
  </si>
  <si>
    <t>Judy</t>
  </si>
  <si>
    <t>Reens</t>
  </si>
  <si>
    <t>Streek</t>
  </si>
  <si>
    <t>Anna</t>
  </si>
  <si>
    <t>Wolfe</t>
  </si>
  <si>
    <t>GG Springer</t>
  </si>
  <si>
    <t>PJ</t>
  </si>
  <si>
    <t>Blonshine</t>
  </si>
  <si>
    <t>MC Isaac</t>
  </si>
  <si>
    <t>Terry</t>
  </si>
  <si>
    <t>Benedetti</t>
  </si>
  <si>
    <t>Koli Bey Berry</t>
  </si>
  <si>
    <t>Kim</t>
  </si>
  <si>
    <t>Hofmarks</t>
  </si>
  <si>
    <t>PHARAOH'S PYE</t>
  </si>
  <si>
    <t>Gabrielle</t>
  </si>
  <si>
    <t>Mann</t>
  </si>
  <si>
    <t>cm big easy</t>
  </si>
  <si>
    <t>Schrader</t>
  </si>
  <si>
    <t>Captain Calypso</t>
  </si>
  <si>
    <t>Lee</t>
  </si>
  <si>
    <t>Pearce</t>
  </si>
  <si>
    <t>Fire Mt Malabar</t>
  </si>
  <si>
    <t>Junior</t>
  </si>
  <si>
    <t>Murray</t>
  </si>
  <si>
    <t>MacKenzie</t>
  </si>
  <si>
    <t>Driftwoods High Ransom</t>
  </si>
  <si>
    <t>Julius</t>
  </si>
  <si>
    <t>Bloomfield</t>
  </si>
  <si>
    <t>Avtar</t>
  </si>
  <si>
    <t>John</t>
  </si>
  <si>
    <t>Crandell</t>
  </si>
  <si>
    <t>Heraldic</t>
  </si>
  <si>
    <t>Joyce</t>
  </si>
  <si>
    <t>Sousa</t>
  </si>
  <si>
    <t>L.V. Integrity</t>
  </si>
  <si>
    <t>Ann</t>
  </si>
  <si>
    <t>Hall</t>
  </si>
  <si>
    <t xml:space="preserve"> Bogus Thunder</t>
  </si>
  <si>
    <t>Dreamm On</t>
  </si>
  <si>
    <t>Seiichi</t>
  </si>
  <si>
    <t>Hasumi</t>
  </si>
  <si>
    <t xml:space="preserve"> SMR Fayette De Cameo</t>
  </si>
  <si>
    <t>Lois</t>
  </si>
  <si>
    <t>Fox</t>
  </si>
  <si>
    <t>Rustie</t>
  </si>
  <si>
    <t>Tom</t>
  </si>
  <si>
    <t>Noll</t>
  </si>
  <si>
    <t>Frank</t>
  </si>
  <si>
    <t>Dozer</t>
  </si>
  <si>
    <t>b v stargazr</t>
  </si>
  <si>
    <t>Dean</t>
  </si>
  <si>
    <t>Hoalst</t>
  </si>
  <si>
    <t>PK Whiskey</t>
  </si>
  <si>
    <t>Tracy</t>
  </si>
  <si>
    <t>San Ffrancisco</t>
  </si>
  <si>
    <t>Carolyn</t>
  </si>
  <si>
    <t>Hock</t>
  </si>
  <si>
    <t>GT Sando</t>
  </si>
  <si>
    <t>Nance</t>
  </si>
  <si>
    <t>Worman</t>
  </si>
  <si>
    <t>Big Sky Quinn</t>
  </si>
  <si>
    <t xml:space="preserve">warren  </t>
  </si>
  <si>
    <t>hellman</t>
  </si>
  <si>
    <t>tiki chaps ku</t>
  </si>
  <si>
    <t>Hanna  CW</t>
  </si>
  <si>
    <t>TeeJarr</t>
  </si>
  <si>
    <t>2007 Arabian Nights 100 Mile</t>
  </si>
  <si>
    <t>Vet 4</t>
  </si>
  <si>
    <t>Vet 5</t>
  </si>
  <si>
    <t>RIDETIME CHECKSUM</t>
  </si>
  <si>
    <t>Tunie</t>
  </si>
  <si>
    <t>Rouseau</t>
  </si>
  <si>
    <t>Arietta</t>
  </si>
  <si>
    <t>Metabolic</t>
  </si>
  <si>
    <t>DNS</t>
  </si>
  <si>
    <t>L</t>
  </si>
  <si>
    <t>DQ</t>
  </si>
  <si>
    <t>SAR Millenia Star</t>
  </si>
  <si>
    <t>Total</t>
  </si>
  <si>
    <t>Recovery</t>
  </si>
  <si>
    <t>2007 Arabian Nights 100 Mile - Summary</t>
  </si>
  <si>
    <t>2007 Arabian Nights 100 Mile - FEI CEI***</t>
  </si>
  <si>
    <t>2007 Arabian Nights  55 - Summary</t>
  </si>
  <si>
    <t>2007 Arabian Nights  55 - FEI CEI**</t>
  </si>
  <si>
    <t>Placement</t>
  </si>
  <si>
    <t>2007 Arabian Nights  55 - Divisions</t>
  </si>
  <si>
    <t>2007 Arabian Nights 100 Mile - Divisions</t>
  </si>
  <si>
    <t>HCR Jotyr (BC)</t>
  </si>
  <si>
    <t>Reason to Believe (BC)</t>
  </si>
  <si>
    <t>Ernie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</si>
</sst>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hh]:mm:ss.00"/>
    <numFmt numFmtId="165" formatCode="[hh]:mm:ss"/>
    <numFmt numFmtId="166" formatCode="hh:mm:ss\ AM/PM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-409]h:mm:ss\ AM/PM"/>
    <numFmt numFmtId="172" formatCode="[h]:mm:ss;@"/>
  </numFmts>
  <fonts count="29">
    <font>
      <sz val="10"/>
      <name val="Arial"/>
      <family val="2"/>
    </font>
    <font>
      <i/>
      <sz val="10"/>
      <name val="Arial"/>
      <family val="2"/>
    </font>
    <font>
      <sz val="26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i/>
      <sz val="9"/>
      <color indexed="12"/>
      <name val="Arial"/>
      <family val="2"/>
    </font>
    <font>
      <b/>
      <sz val="9"/>
      <color indexed="12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9"/>
      <color indexed="12"/>
      <name val="Arial"/>
      <family val="2"/>
    </font>
    <font>
      <sz val="10"/>
      <name val="MS Sans Serif"/>
      <family val="2"/>
    </font>
    <font>
      <sz val="9"/>
      <color indexed="48"/>
      <name val="Arial"/>
      <family val="2"/>
    </font>
    <font>
      <i/>
      <sz val="9"/>
      <color indexed="8"/>
      <name val="Arial"/>
      <family val="2"/>
    </font>
    <font>
      <i/>
      <sz val="10"/>
      <color indexed="8"/>
      <name val="Arial"/>
      <family val="2"/>
    </font>
    <font>
      <u val="single"/>
      <sz val="26"/>
      <name val="Arial"/>
      <family val="2"/>
    </font>
    <font>
      <sz val="10"/>
      <color indexed="8"/>
      <name val="MS Sans Serif"/>
      <family val="2"/>
    </font>
    <font>
      <sz val="12"/>
      <color indexed="8"/>
      <name val="Arial"/>
      <family val="2"/>
    </font>
    <font>
      <sz val="8"/>
      <name val="Arial"/>
      <family val="2"/>
    </font>
    <font>
      <u val="single"/>
      <sz val="22"/>
      <name val="Arial"/>
      <family val="2"/>
    </font>
    <font>
      <sz val="2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4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>
        <color indexed="8"/>
      </left>
      <right style="hair">
        <color indexed="8"/>
      </right>
      <top style="thin">
        <color indexed="8"/>
      </top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17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9" fontId="0" fillId="0" borderId="0" applyFill="0" applyBorder="0" applyAlignment="0" applyProtection="0"/>
  </cellStyleXfs>
  <cellXfs count="3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1" fontId="3" fillId="2" borderId="0" xfId="0" applyNumberFormat="1" applyFont="1" applyFill="1" applyAlignment="1">
      <alignment horizontal="left" vertical="center"/>
    </xf>
    <xf numFmtId="1" fontId="4" fillId="2" borderId="0" xfId="0" applyNumberFormat="1" applyFont="1" applyFill="1" applyAlignment="1">
      <alignment horizontal="left" vertical="center"/>
    </xf>
    <xf numFmtId="19" fontId="4" fillId="2" borderId="1" xfId="0" applyNumberFormat="1" applyFont="1" applyFill="1" applyBorder="1" applyAlignment="1" applyProtection="1">
      <alignment horizontal="center"/>
      <protection locked="0"/>
    </xf>
    <xf numFmtId="19" fontId="4" fillId="2" borderId="0" xfId="0" applyNumberFormat="1" applyFont="1" applyFill="1" applyBorder="1" applyAlignment="1" applyProtection="1">
      <alignment horizontal="center"/>
      <protection locked="0"/>
    </xf>
    <xf numFmtId="14" fontId="4" fillId="2" borderId="0" xfId="0" applyNumberFormat="1" applyFont="1" applyFill="1" applyAlignment="1">
      <alignment horizontal="left"/>
    </xf>
    <xf numFmtId="0" fontId="5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164" fontId="6" fillId="2" borderId="0" xfId="0" applyNumberFormat="1" applyFont="1" applyFill="1" applyAlignment="1">
      <alignment horizontal="left"/>
    </xf>
    <xf numFmtId="0" fontId="7" fillId="2" borderId="0" xfId="0" applyFont="1" applyFill="1" applyAlignment="1">
      <alignment horizontal="left"/>
    </xf>
    <xf numFmtId="0" fontId="8" fillId="2" borderId="0" xfId="0" applyFont="1" applyFill="1" applyAlignment="1">
      <alignment horizontal="left"/>
    </xf>
    <xf numFmtId="0" fontId="9" fillId="2" borderId="0" xfId="0" applyFont="1" applyFill="1" applyAlignment="1">
      <alignment horizontal="left"/>
    </xf>
    <xf numFmtId="20" fontId="4" fillId="2" borderId="1" xfId="0" applyNumberFormat="1" applyFont="1" applyFill="1" applyBorder="1" applyAlignment="1" applyProtection="1">
      <alignment horizontal="center"/>
      <protection locked="0"/>
    </xf>
    <xf numFmtId="20" fontId="4" fillId="2" borderId="0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center"/>
      <protection locked="0"/>
    </xf>
    <xf numFmtId="164" fontId="3" fillId="2" borderId="0" xfId="0" applyNumberFormat="1" applyFont="1" applyFill="1" applyAlignment="1">
      <alignment horizontal="left" vertical="center"/>
    </xf>
    <xf numFmtId="1" fontId="10" fillId="2" borderId="0" xfId="0" applyNumberFormat="1" applyFont="1" applyFill="1" applyAlignment="1">
      <alignment horizontal="left" vertical="center"/>
    </xf>
    <xf numFmtId="0" fontId="11" fillId="2" borderId="2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164" fontId="13" fillId="2" borderId="3" xfId="0" applyNumberFormat="1" applyFont="1" applyFill="1" applyBorder="1" applyAlignment="1">
      <alignment horizontal="center" vertical="center" wrapText="1"/>
    </xf>
    <xf numFmtId="21" fontId="12" fillId="2" borderId="4" xfId="0" applyNumberFormat="1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/>
    </xf>
    <xf numFmtId="0" fontId="14" fillId="2" borderId="6" xfId="0" applyFont="1" applyFill="1" applyBorder="1" applyAlignment="1">
      <alignment horizontal="center"/>
    </xf>
    <xf numFmtId="0" fontId="12" fillId="2" borderId="6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21" fontId="11" fillId="3" borderId="2" xfId="0" applyNumberFormat="1" applyFont="1" applyFill="1" applyBorder="1" applyAlignment="1">
      <alignment horizontal="left" vertical="center" wrapText="1"/>
    </xf>
    <xf numFmtId="21" fontId="12" fillId="3" borderId="7" xfId="0" applyNumberFormat="1" applyFont="1" applyFill="1" applyBorder="1" applyAlignment="1">
      <alignment horizontal="center" vertical="center" wrapText="1"/>
    </xf>
    <xf numFmtId="1" fontId="12" fillId="3" borderId="8" xfId="0" applyNumberFormat="1" applyFont="1" applyFill="1" applyBorder="1" applyAlignment="1">
      <alignment horizontal="center" vertical="center" wrapText="1"/>
    </xf>
    <xf numFmtId="21" fontId="12" fillId="3" borderId="8" xfId="0" applyNumberFormat="1" applyFont="1" applyFill="1" applyBorder="1" applyAlignment="1">
      <alignment horizontal="center" vertical="center" wrapText="1"/>
    </xf>
    <xf numFmtId="21" fontId="12" fillId="4" borderId="8" xfId="0" applyNumberFormat="1" applyFont="1" applyFill="1" applyBorder="1" applyAlignment="1">
      <alignment horizontal="center" vertical="center" wrapText="1"/>
    </xf>
    <xf numFmtId="1" fontId="12" fillId="5" borderId="8" xfId="0" applyNumberFormat="1" applyFont="1" applyFill="1" applyBorder="1" applyAlignment="1">
      <alignment horizontal="center" vertical="center" wrapText="1"/>
    </xf>
    <xf numFmtId="21" fontId="12" fillId="5" borderId="9" xfId="0" applyNumberFormat="1" applyFont="1" applyFill="1" applyBorder="1" applyAlignment="1">
      <alignment horizontal="center" vertical="center" wrapText="1"/>
    </xf>
    <xf numFmtId="21" fontId="12" fillId="4" borderId="10" xfId="0" applyNumberFormat="1" applyFont="1" applyFill="1" applyBorder="1" applyAlignment="1">
      <alignment horizontal="center" vertical="center" wrapText="1"/>
    </xf>
    <xf numFmtId="21" fontId="12" fillId="6" borderId="8" xfId="0" applyNumberFormat="1" applyFont="1" applyFill="1" applyBorder="1" applyAlignment="1">
      <alignment horizontal="center" vertical="center" wrapText="1"/>
    </xf>
    <xf numFmtId="1" fontId="12" fillId="6" borderId="8" xfId="0" applyNumberFormat="1" applyFont="1" applyFill="1" applyBorder="1" applyAlignment="1">
      <alignment horizontal="center" vertical="center" wrapText="1"/>
    </xf>
    <xf numFmtId="21" fontId="12" fillId="6" borderId="9" xfId="0" applyNumberFormat="1" applyFont="1" applyFill="1" applyBorder="1" applyAlignment="1">
      <alignment horizontal="center" vertical="center" wrapText="1"/>
    </xf>
    <xf numFmtId="21" fontId="12" fillId="6" borderId="10" xfId="0" applyNumberFormat="1" applyFont="1" applyFill="1" applyBorder="1" applyAlignment="1">
      <alignment horizontal="center" vertical="center" wrapText="1"/>
    </xf>
    <xf numFmtId="164" fontId="11" fillId="7" borderId="9" xfId="0" applyNumberFormat="1" applyFont="1" applyFill="1" applyBorder="1" applyAlignment="1">
      <alignment horizontal="center" vertical="center" wrapText="1"/>
    </xf>
    <xf numFmtId="0" fontId="14" fillId="7" borderId="11" xfId="0" applyFont="1" applyFill="1" applyBorder="1" applyAlignment="1">
      <alignment horizontal="center"/>
    </xf>
    <xf numFmtId="0" fontId="12" fillId="7" borderId="12" xfId="0" applyFont="1" applyFill="1" applyBorder="1" applyAlignment="1">
      <alignment horizontal="center"/>
    </xf>
    <xf numFmtId="0" fontId="12" fillId="7" borderId="13" xfId="0" applyFont="1" applyFill="1" applyBorder="1" applyAlignment="1">
      <alignment horizontal="center"/>
    </xf>
    <xf numFmtId="0" fontId="12" fillId="7" borderId="14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left"/>
    </xf>
    <xf numFmtId="0" fontId="11" fillId="8" borderId="15" xfId="0" applyFont="1" applyFill="1" applyBorder="1" applyAlignment="1">
      <alignment horizontal="center"/>
    </xf>
    <xf numFmtId="0" fontId="12" fillId="8" borderId="15" xfId="0" applyFont="1" applyFill="1" applyBorder="1" applyAlignment="1">
      <alignment horizontal="center"/>
    </xf>
    <xf numFmtId="20" fontId="12" fillId="2" borderId="15" xfId="0" applyNumberFormat="1" applyFont="1" applyFill="1" applyBorder="1" applyAlignment="1" applyProtection="1">
      <alignment horizontal="center"/>
      <protection locked="0"/>
    </xf>
    <xf numFmtId="2" fontId="12" fillId="8" borderId="15" xfId="0" applyNumberFormat="1" applyFont="1" applyFill="1" applyBorder="1" applyAlignment="1">
      <alignment horizontal="center" vertical="center" wrapText="1"/>
    </xf>
    <xf numFmtId="20" fontId="12" fillId="8" borderId="15" xfId="0" applyNumberFormat="1" applyFont="1" applyFill="1" applyBorder="1" applyAlignment="1" applyProtection="1">
      <alignment horizontal="center"/>
      <protection locked="0"/>
    </xf>
    <xf numFmtId="4" fontId="12" fillId="8" borderId="15" xfId="0" applyNumberFormat="1" applyFont="1" applyFill="1" applyBorder="1" applyAlignment="1">
      <alignment horizontal="center"/>
    </xf>
    <xf numFmtId="21" fontId="12" fillId="8" borderId="15" xfId="0" applyNumberFormat="1" applyFont="1" applyFill="1" applyBorder="1" applyAlignment="1">
      <alignment horizontal="center" vertical="center" wrapText="1"/>
    </xf>
    <xf numFmtId="2" fontId="12" fillId="8" borderId="15" xfId="0" applyNumberFormat="1" applyFont="1" applyFill="1" applyBorder="1" applyAlignment="1">
      <alignment horizontal="center"/>
    </xf>
    <xf numFmtId="164" fontId="11" fillId="2" borderId="16" xfId="0" applyNumberFormat="1" applyFont="1" applyFill="1" applyBorder="1" applyAlignment="1">
      <alignment horizontal="center" vertical="center" wrapText="1"/>
    </xf>
    <xf numFmtId="21" fontId="12" fillId="2" borderId="17" xfId="0" applyNumberFormat="1" applyFont="1" applyFill="1" applyBorder="1" applyAlignment="1">
      <alignment horizontal="center" vertical="center" wrapText="1"/>
    </xf>
    <xf numFmtId="2" fontId="14" fillId="2" borderId="18" xfId="0" applyNumberFormat="1" applyFont="1" applyFill="1" applyBorder="1" applyAlignment="1">
      <alignment horizontal="center" vertical="center" wrapText="1"/>
    </xf>
    <xf numFmtId="21" fontId="14" fillId="2" borderId="19" xfId="0" applyNumberFormat="1" applyFont="1" applyFill="1" applyBorder="1" applyAlignment="1">
      <alignment horizontal="center" vertical="center" wrapText="1"/>
    </xf>
    <xf numFmtId="2" fontId="14" fillId="2" borderId="19" xfId="0" applyNumberFormat="1" applyFont="1" applyFill="1" applyBorder="1" applyAlignment="1">
      <alignment horizontal="center" vertical="center" wrapText="1"/>
    </xf>
    <xf numFmtId="0" fontId="12" fillId="2" borderId="19" xfId="0" applyFont="1" applyFill="1" applyBorder="1" applyAlignment="1">
      <alignment horizontal="center" vertical="center" wrapText="1"/>
    </xf>
    <xf numFmtId="0" fontId="12" fillId="2" borderId="20" xfId="0" applyFont="1" applyFill="1" applyBorder="1" applyAlignment="1">
      <alignment horizontal="center"/>
    </xf>
    <xf numFmtId="0" fontId="0" fillId="9" borderId="21" xfId="0" applyFont="1" applyFill="1" applyBorder="1" applyAlignment="1">
      <alignment horizontal="center" wrapText="1"/>
    </xf>
    <xf numFmtId="0" fontId="0" fillId="9" borderId="22" xfId="0" applyFont="1" applyFill="1" applyBorder="1" applyAlignment="1">
      <alignment horizontal="center"/>
    </xf>
    <xf numFmtId="0" fontId="0" fillId="9" borderId="0" xfId="0" applyFont="1" applyFill="1" applyAlignment="1">
      <alignment horizontal="center"/>
    </xf>
    <xf numFmtId="0" fontId="0" fillId="9" borderId="0" xfId="0" applyFont="1" applyFill="1" applyAlignment="1">
      <alignment/>
    </xf>
    <xf numFmtId="0" fontId="15" fillId="10" borderId="0" xfId="0" applyFont="1" applyFill="1" applyBorder="1" applyAlignment="1">
      <alignment horizontal="center"/>
    </xf>
    <xf numFmtId="1" fontId="15" fillId="10" borderId="0" xfId="0" applyNumberFormat="1" applyFont="1" applyFill="1" applyBorder="1" applyAlignment="1">
      <alignment horizontal="left" vertical="center" wrapText="1"/>
    </xf>
    <xf numFmtId="46" fontId="16" fillId="2" borderId="0" xfId="0" applyNumberFormat="1" applyFont="1" applyFill="1" applyBorder="1" applyAlignment="1" applyProtection="1">
      <alignment horizontal="center" vertical="center"/>
      <protection locked="0"/>
    </xf>
    <xf numFmtId="46" fontId="16" fillId="2" borderId="0" xfId="0" applyNumberFormat="1" applyFont="1" applyFill="1" applyBorder="1" applyAlignment="1">
      <alignment horizontal="center" vertical="center"/>
    </xf>
    <xf numFmtId="46" fontId="10" fillId="0" borderId="0" xfId="0" applyNumberFormat="1" applyFont="1" applyFill="1" applyBorder="1" applyAlignment="1" applyProtection="1">
      <alignment horizontal="center" vertical="center"/>
      <protection locked="0"/>
    </xf>
    <xf numFmtId="46" fontId="10" fillId="2" borderId="0" xfId="0" applyNumberFormat="1" applyFont="1" applyFill="1" applyBorder="1" applyAlignment="1" applyProtection="1">
      <alignment horizontal="center" vertical="center"/>
      <protection locked="0"/>
    </xf>
    <xf numFmtId="46" fontId="10" fillId="2" borderId="0" xfId="0" applyNumberFormat="1" applyFont="1" applyFill="1" applyBorder="1" applyAlignment="1">
      <alignment horizontal="center" vertical="center"/>
    </xf>
    <xf numFmtId="2" fontId="10" fillId="2" borderId="0" xfId="0" applyNumberFormat="1" applyFont="1" applyFill="1" applyBorder="1" applyAlignment="1">
      <alignment horizontal="center" vertical="center"/>
    </xf>
    <xf numFmtId="4" fontId="10" fillId="2" borderId="0" xfId="15" applyFont="1" applyFill="1" applyBorder="1" applyAlignment="1" applyProtection="1">
      <alignment horizontal="center" vertical="center"/>
      <protection/>
    </xf>
    <xf numFmtId="0" fontId="10" fillId="2" borderId="0" xfId="0" applyFont="1" applyFill="1" applyBorder="1" applyAlignment="1">
      <alignment horizontal="center" vertical="center"/>
    </xf>
    <xf numFmtId="165" fontId="0" fillId="0" borderId="0" xfId="0" applyNumberFormat="1" applyAlignment="1">
      <alignment horizontal="center"/>
    </xf>
    <xf numFmtId="0" fontId="15" fillId="10" borderId="0" xfId="0" applyFont="1" applyFill="1" applyBorder="1" applyAlignment="1">
      <alignment horizontal="center" vertical="center" wrapText="1"/>
    </xf>
    <xf numFmtId="1" fontId="15" fillId="10" borderId="0" xfId="0" applyNumberFormat="1" applyFont="1" applyFill="1" applyBorder="1" applyAlignment="1">
      <alignment horizontal="center" vertical="center" wrapText="1"/>
    </xf>
    <xf numFmtId="0" fontId="15" fillId="10" borderId="0" xfId="0" applyFont="1" applyFill="1" applyBorder="1" applyAlignment="1">
      <alignment horizontal="left" vertical="center" wrapText="1"/>
    </xf>
    <xf numFmtId="1" fontId="15" fillId="10" borderId="0" xfId="0" applyNumberFormat="1" applyFont="1" applyFill="1" applyBorder="1" applyAlignment="1" applyProtection="1">
      <alignment horizontal="center" vertical="center"/>
      <protection locked="0"/>
    </xf>
    <xf numFmtId="0" fontId="15" fillId="10" borderId="0" xfId="0" applyFont="1" applyFill="1" applyBorder="1" applyAlignment="1">
      <alignment/>
    </xf>
    <xf numFmtId="0" fontId="0" fillId="11" borderId="0" xfId="0" applyFill="1" applyAlignment="1">
      <alignment/>
    </xf>
    <xf numFmtId="166" fontId="0" fillId="0" borderId="0" xfId="0" applyNumberFormat="1" applyAlignment="1">
      <alignment/>
    </xf>
    <xf numFmtId="0" fontId="15" fillId="10" borderId="0" xfId="0" applyFont="1" applyFill="1" applyBorder="1" applyAlignment="1">
      <alignment horizontal="center" vertical="center"/>
    </xf>
    <xf numFmtId="0" fontId="15" fillId="10" borderId="0" xfId="0" applyFont="1" applyFill="1" applyBorder="1" applyAlignment="1">
      <alignment horizontal="left" vertical="center"/>
    </xf>
    <xf numFmtId="0" fontId="15" fillId="10" borderId="0" xfId="0" applyFont="1" applyFill="1" applyBorder="1" applyAlignment="1">
      <alignment horizontal="left"/>
    </xf>
    <xf numFmtId="165" fontId="0" fillId="0" borderId="0" xfId="0" applyNumberFormat="1" applyAlignment="1">
      <alignment/>
    </xf>
    <xf numFmtId="0" fontId="0" fillId="0" borderId="0" xfId="0" applyNumberFormat="1" applyAlignment="1">
      <alignment/>
    </xf>
    <xf numFmtId="1" fontId="15" fillId="10" borderId="0" xfId="0" applyNumberFormat="1" applyFont="1" applyFill="1" applyBorder="1" applyAlignment="1">
      <alignment horizontal="center" vertical="center"/>
    </xf>
    <xf numFmtId="1" fontId="20" fillId="10" borderId="0" xfId="0" applyNumberFormat="1" applyFont="1" applyFill="1" applyBorder="1" applyAlignment="1">
      <alignment horizontal="left" vertical="center" wrapText="1"/>
    </xf>
    <xf numFmtId="0" fontId="20" fillId="10" borderId="0" xfId="0" applyFont="1" applyFill="1" applyBorder="1" applyAlignment="1">
      <alignment/>
    </xf>
    <xf numFmtId="0" fontId="20" fillId="10" borderId="0" xfId="0" applyFont="1" applyFill="1" applyBorder="1" applyAlignment="1">
      <alignment horizontal="left"/>
    </xf>
    <xf numFmtId="1" fontId="15" fillId="10" borderId="0" xfId="0" applyNumberFormat="1" applyFont="1" applyFill="1" applyBorder="1" applyAlignment="1" applyProtection="1">
      <alignment horizontal="left" vertical="center"/>
      <protection locked="0"/>
    </xf>
    <xf numFmtId="0" fontId="20" fillId="10" borderId="0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6" fillId="2" borderId="0" xfId="0" applyFont="1" applyFill="1" applyAlignment="1">
      <alignment horizontal="left"/>
    </xf>
    <xf numFmtId="0" fontId="7" fillId="2" borderId="0" xfId="0" applyFont="1" applyFill="1" applyAlignment="1">
      <alignment horizontal="center"/>
    </xf>
    <xf numFmtId="1" fontId="4" fillId="2" borderId="0" xfId="0" applyNumberFormat="1" applyFont="1" applyFill="1" applyAlignment="1">
      <alignment horizontal="center" vertical="center"/>
    </xf>
    <xf numFmtId="21" fontId="13" fillId="2" borderId="3" xfId="0" applyNumberFormat="1" applyFont="1" applyFill="1" applyBorder="1" applyAlignment="1">
      <alignment horizontal="center" vertical="center" wrapText="1"/>
    </xf>
    <xf numFmtId="21" fontId="12" fillId="3" borderId="2" xfId="0" applyNumberFormat="1" applyFont="1" applyFill="1" applyBorder="1" applyAlignment="1">
      <alignment horizontal="left" vertical="center" wrapText="1"/>
    </xf>
    <xf numFmtId="21" fontId="12" fillId="12" borderId="1" xfId="0" applyNumberFormat="1" applyFont="1" applyFill="1" applyBorder="1" applyAlignment="1">
      <alignment horizontal="center" vertical="center" wrapText="1"/>
    </xf>
    <xf numFmtId="1" fontId="12" fillId="12" borderId="8" xfId="0" applyNumberFormat="1" applyFont="1" applyFill="1" applyBorder="1" applyAlignment="1">
      <alignment horizontal="center" vertical="center" wrapText="1"/>
    </xf>
    <xf numFmtId="21" fontId="12" fillId="12" borderId="9" xfId="0" applyNumberFormat="1" applyFont="1" applyFill="1" applyBorder="1" applyAlignment="1">
      <alignment horizontal="center" vertical="center" wrapText="1"/>
    </xf>
    <xf numFmtId="21" fontId="12" fillId="12" borderId="8" xfId="0" applyNumberFormat="1" applyFont="1" applyFill="1" applyBorder="1" applyAlignment="1">
      <alignment horizontal="center" vertical="center" wrapText="1"/>
    </xf>
    <xf numFmtId="21" fontId="12" fillId="13" borderId="8" xfId="0" applyNumberFormat="1" applyFont="1" applyFill="1" applyBorder="1" applyAlignment="1">
      <alignment horizontal="center" vertical="center" wrapText="1"/>
    </xf>
    <xf numFmtId="1" fontId="12" fillId="13" borderId="8" xfId="0" applyNumberFormat="1" applyFont="1" applyFill="1" applyBorder="1" applyAlignment="1">
      <alignment horizontal="center" vertical="center" wrapText="1"/>
    </xf>
    <xf numFmtId="21" fontId="12" fillId="13" borderId="9" xfId="0" applyNumberFormat="1" applyFont="1" applyFill="1" applyBorder="1" applyAlignment="1">
      <alignment horizontal="center" vertical="center" wrapText="1"/>
    </xf>
    <xf numFmtId="21" fontId="11" fillId="7" borderId="9" xfId="0" applyNumberFormat="1" applyFont="1" applyFill="1" applyBorder="1" applyAlignment="1">
      <alignment horizontal="center" vertical="center" wrapText="1"/>
    </xf>
    <xf numFmtId="20" fontId="12" fillId="0" borderId="15" xfId="0" applyNumberFormat="1" applyFont="1" applyFill="1" applyBorder="1" applyAlignment="1" applyProtection="1">
      <alignment horizontal="center"/>
      <protection locked="0"/>
    </xf>
    <xf numFmtId="21" fontId="11" fillId="2" borderId="16" xfId="0" applyNumberFormat="1" applyFont="1" applyFill="1" applyBorder="1" applyAlignment="1">
      <alignment horizontal="center" vertical="center" wrapText="1"/>
    </xf>
    <xf numFmtId="165" fontId="0" fillId="14" borderId="0" xfId="0" applyNumberFormat="1" applyFill="1" applyAlignment="1">
      <alignment horizontal="center"/>
    </xf>
    <xf numFmtId="46" fontId="18" fillId="14" borderId="0" xfId="0" applyNumberFormat="1" applyFont="1" applyFill="1" applyBorder="1" applyAlignment="1">
      <alignment horizontal="center" vertical="center"/>
    </xf>
    <xf numFmtId="46" fontId="18" fillId="14" borderId="0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Alignment="1">
      <alignment horizontal="center" vertical="center" wrapText="1"/>
    </xf>
    <xf numFmtId="46" fontId="1" fillId="0" borderId="0" xfId="0" applyNumberFormat="1" applyFont="1" applyAlignment="1">
      <alignment/>
    </xf>
    <xf numFmtId="0" fontId="16" fillId="0" borderId="0" xfId="0" applyFont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0" fillId="10" borderId="0" xfId="0" applyFont="1" applyFill="1" applyBorder="1" applyAlignment="1">
      <alignment horizontal="center"/>
    </xf>
    <xf numFmtId="0" fontId="0" fillId="10" borderId="23" xfId="0" applyFont="1" applyFill="1" applyBorder="1" applyAlignment="1">
      <alignment horizontal="center"/>
    </xf>
    <xf numFmtId="0" fontId="0" fillId="10" borderId="24" xfId="0" applyFont="1" applyFill="1" applyBorder="1" applyAlignment="1">
      <alignment horizontal="center"/>
    </xf>
    <xf numFmtId="21" fontId="11" fillId="2" borderId="25" xfId="0" applyNumberFormat="1" applyFont="1" applyFill="1" applyBorder="1" applyAlignment="1">
      <alignment horizontal="center" vertical="center" wrapText="1"/>
    </xf>
    <xf numFmtId="21" fontId="12" fillId="2" borderId="25" xfId="0" applyNumberFormat="1" applyFont="1" applyFill="1" applyBorder="1" applyAlignment="1">
      <alignment horizontal="center" vertical="center" wrapText="1"/>
    </xf>
    <xf numFmtId="164" fontId="11" fillId="2" borderId="26" xfId="0" applyNumberFormat="1" applyFont="1" applyFill="1" applyBorder="1" applyAlignment="1">
      <alignment horizontal="center" vertical="center" wrapText="1"/>
    </xf>
    <xf numFmtId="21" fontId="12" fillId="2" borderId="27" xfId="0" applyNumberFormat="1" applyFont="1" applyFill="1" applyBorder="1" applyAlignment="1">
      <alignment horizontal="center" vertical="center" wrapText="1"/>
    </xf>
    <xf numFmtId="21" fontId="14" fillId="2" borderId="28" xfId="0" applyNumberFormat="1" applyFont="1" applyFill="1" applyBorder="1" applyAlignment="1">
      <alignment horizontal="center" vertical="center" wrapText="1"/>
    </xf>
    <xf numFmtId="21" fontId="14" fillId="2" borderId="22" xfId="0" applyNumberFormat="1" applyFont="1" applyFill="1" applyBorder="1" applyAlignment="1">
      <alignment horizontal="center" vertical="center" wrapText="1"/>
    </xf>
    <xf numFmtId="0" fontId="12" fillId="2" borderId="29" xfId="0" applyFont="1" applyFill="1" applyBorder="1" applyAlignment="1">
      <alignment horizontal="center"/>
    </xf>
    <xf numFmtId="165" fontId="15" fillId="2" borderId="0" xfId="0" applyNumberFormat="1" applyFont="1" applyFill="1" applyBorder="1" applyAlignment="1">
      <alignment horizontal="center"/>
    </xf>
    <xf numFmtId="0" fontId="0" fillId="10" borderId="0" xfId="0" applyFont="1" applyFill="1" applyBorder="1" applyAlignment="1">
      <alignment/>
    </xf>
    <xf numFmtId="0" fontId="15" fillId="10" borderId="23" xfId="0" applyFont="1" applyFill="1" applyBorder="1" applyAlignment="1">
      <alignment horizontal="center"/>
    </xf>
    <xf numFmtId="0" fontId="15" fillId="10" borderId="30" xfId="0" applyFont="1" applyFill="1" applyBorder="1" applyAlignment="1">
      <alignment horizontal="center" vertical="center" wrapText="1"/>
    </xf>
    <xf numFmtId="1" fontId="15" fillId="10" borderId="30" xfId="0" applyNumberFormat="1" applyFont="1" applyFill="1" applyBorder="1" applyAlignment="1">
      <alignment horizontal="center" vertical="center" wrapText="1"/>
    </xf>
    <xf numFmtId="1" fontId="15" fillId="10" borderId="30" xfId="0" applyNumberFormat="1" applyFont="1" applyFill="1" applyBorder="1" applyAlignment="1">
      <alignment horizontal="left" vertical="center" wrapText="1"/>
    </xf>
    <xf numFmtId="0" fontId="15" fillId="10" borderId="30" xfId="0" applyFont="1" applyFill="1" applyBorder="1" applyAlignment="1">
      <alignment horizontal="left" vertical="center" wrapText="1"/>
    </xf>
    <xf numFmtId="46" fontId="16" fillId="2" borderId="30" xfId="0" applyNumberFormat="1" applyFont="1" applyFill="1" applyBorder="1" applyAlignment="1" applyProtection="1">
      <alignment horizontal="center" vertical="center"/>
      <protection locked="0"/>
    </xf>
    <xf numFmtId="46" fontId="16" fillId="2" borderId="30" xfId="0" applyNumberFormat="1" applyFont="1" applyFill="1" applyBorder="1" applyAlignment="1">
      <alignment horizontal="center" vertical="center"/>
    </xf>
    <xf numFmtId="46" fontId="10" fillId="0" borderId="30" xfId="0" applyNumberFormat="1" applyFont="1" applyFill="1" applyBorder="1" applyAlignment="1" applyProtection="1">
      <alignment horizontal="center" vertical="center"/>
      <protection locked="0"/>
    </xf>
    <xf numFmtId="46" fontId="10" fillId="2" borderId="30" xfId="0" applyNumberFormat="1" applyFont="1" applyFill="1" applyBorder="1" applyAlignment="1" applyProtection="1">
      <alignment horizontal="center" vertical="center"/>
      <protection locked="0"/>
    </xf>
    <xf numFmtId="46" fontId="10" fillId="2" borderId="30" xfId="0" applyNumberFormat="1" applyFont="1" applyFill="1" applyBorder="1" applyAlignment="1">
      <alignment horizontal="center" vertical="center"/>
    </xf>
    <xf numFmtId="4" fontId="10" fillId="2" borderId="30" xfId="15" applyFont="1" applyFill="1" applyBorder="1" applyAlignment="1" applyProtection="1">
      <alignment horizontal="center" vertical="center"/>
      <protection/>
    </xf>
    <xf numFmtId="165" fontId="15" fillId="2" borderId="30" xfId="0" applyNumberFormat="1" applyFont="1" applyFill="1" applyBorder="1" applyAlignment="1">
      <alignment horizontal="center"/>
    </xf>
    <xf numFmtId="2" fontId="10" fillId="2" borderId="30" xfId="0" applyNumberFormat="1" applyFont="1" applyFill="1" applyBorder="1" applyAlignment="1">
      <alignment horizontal="center" vertical="center"/>
    </xf>
    <xf numFmtId="4" fontId="10" fillId="2" borderId="31" xfId="15" applyFont="1" applyFill="1" applyBorder="1" applyAlignment="1" applyProtection="1">
      <alignment horizontal="center" vertical="center"/>
      <protection/>
    </xf>
    <xf numFmtId="0" fontId="15" fillId="10" borderId="24" xfId="0" applyFont="1" applyFill="1" applyBorder="1" applyAlignment="1">
      <alignment horizontal="center"/>
    </xf>
    <xf numFmtId="4" fontId="10" fillId="2" borderId="32" xfId="15" applyFont="1" applyFill="1" applyBorder="1" applyAlignment="1" applyProtection="1">
      <alignment horizontal="center" vertical="center"/>
      <protection/>
    </xf>
    <xf numFmtId="0" fontId="0" fillId="10" borderId="24" xfId="0" applyFill="1" applyBorder="1" applyAlignment="1">
      <alignment horizontal="center"/>
    </xf>
    <xf numFmtId="0" fontId="15" fillId="10" borderId="33" xfId="0" applyFont="1" applyFill="1" applyBorder="1" applyAlignment="1">
      <alignment horizontal="center"/>
    </xf>
    <xf numFmtId="0" fontId="15" fillId="10" borderId="34" xfId="0" applyFont="1" applyFill="1" applyBorder="1" applyAlignment="1">
      <alignment horizontal="center" vertical="center" wrapText="1"/>
    </xf>
    <xf numFmtId="1" fontId="15" fillId="10" borderId="34" xfId="0" applyNumberFormat="1" applyFont="1" applyFill="1" applyBorder="1" applyAlignment="1">
      <alignment horizontal="center" vertical="center" wrapText="1"/>
    </xf>
    <xf numFmtId="1" fontId="15" fillId="10" borderId="34" xfId="0" applyNumberFormat="1" applyFont="1" applyFill="1" applyBorder="1" applyAlignment="1">
      <alignment horizontal="left" vertical="center" wrapText="1"/>
    </xf>
    <xf numFmtId="0" fontId="15" fillId="10" borderId="34" xfId="0" applyFont="1" applyFill="1" applyBorder="1" applyAlignment="1">
      <alignment horizontal="left" vertical="center" wrapText="1"/>
    </xf>
    <xf numFmtId="46" fontId="16" fillId="2" borderId="34" xfId="0" applyNumberFormat="1" applyFont="1" applyFill="1" applyBorder="1" applyAlignment="1" applyProtection="1">
      <alignment horizontal="center" vertical="center"/>
      <protection locked="0"/>
    </xf>
    <xf numFmtId="46" fontId="16" fillId="2" borderId="34" xfId="0" applyNumberFormat="1" applyFont="1" applyFill="1" applyBorder="1" applyAlignment="1">
      <alignment horizontal="center" vertical="center"/>
    </xf>
    <xf numFmtId="46" fontId="10" fillId="0" borderId="34" xfId="0" applyNumberFormat="1" applyFont="1" applyFill="1" applyBorder="1" applyAlignment="1" applyProtection="1">
      <alignment horizontal="center" vertical="center"/>
      <protection locked="0"/>
    </xf>
    <xf numFmtId="46" fontId="10" fillId="2" borderId="34" xfId="0" applyNumberFormat="1" applyFont="1" applyFill="1" applyBorder="1" applyAlignment="1" applyProtection="1">
      <alignment horizontal="center" vertical="center"/>
      <protection locked="0"/>
    </xf>
    <xf numFmtId="46" fontId="10" fillId="2" borderId="34" xfId="0" applyNumberFormat="1" applyFont="1" applyFill="1" applyBorder="1" applyAlignment="1">
      <alignment horizontal="center" vertical="center"/>
    </xf>
    <xf numFmtId="4" fontId="10" fillId="2" borderId="35" xfId="15" applyFont="1" applyFill="1" applyBorder="1" applyAlignment="1" applyProtection="1">
      <alignment horizontal="center" vertical="center"/>
      <protection/>
    </xf>
    <xf numFmtId="0" fontId="0" fillId="10" borderId="31" xfId="0" applyFont="1" applyFill="1" applyBorder="1" applyAlignment="1">
      <alignment horizontal="left"/>
    </xf>
    <xf numFmtId="0" fontId="15" fillId="10" borderId="32" xfId="0" applyFont="1" applyFill="1" applyBorder="1" applyAlignment="1">
      <alignment horizontal="left" vertical="center" wrapText="1"/>
    </xf>
    <xf numFmtId="0" fontId="0" fillId="10" borderId="32" xfId="0" applyFont="1" applyFill="1" applyBorder="1" applyAlignment="1">
      <alignment horizontal="left"/>
    </xf>
    <xf numFmtId="0" fontId="15" fillId="10" borderId="32" xfId="0" applyFont="1" applyFill="1" applyBorder="1" applyAlignment="1">
      <alignment horizontal="left" vertical="center"/>
    </xf>
    <xf numFmtId="1" fontId="15" fillId="10" borderId="32" xfId="0" applyNumberFormat="1" applyFont="1" applyFill="1" applyBorder="1" applyAlignment="1" applyProtection="1">
      <alignment horizontal="left" vertical="center"/>
      <protection locked="0"/>
    </xf>
    <xf numFmtId="0" fontId="15" fillId="10" borderId="32" xfId="0" applyFont="1" applyFill="1" applyBorder="1" applyAlignment="1">
      <alignment horizontal="left"/>
    </xf>
    <xf numFmtId="0" fontId="15" fillId="10" borderId="35" xfId="0" applyFont="1" applyFill="1" applyBorder="1" applyAlignment="1">
      <alignment horizontal="left" vertical="center" wrapText="1"/>
    </xf>
    <xf numFmtId="46" fontId="16" fillId="15" borderId="30" xfId="0" applyNumberFormat="1" applyFont="1" applyFill="1" applyBorder="1" applyAlignment="1" applyProtection="1">
      <alignment horizontal="center" vertical="center"/>
      <protection locked="0"/>
    </xf>
    <xf numFmtId="46" fontId="16" fillId="15" borderId="0" xfId="0" applyNumberFormat="1" applyFont="1" applyFill="1" applyBorder="1" applyAlignment="1" applyProtection="1">
      <alignment horizontal="center" vertical="center"/>
      <protection locked="0"/>
    </xf>
    <xf numFmtId="46" fontId="16" fillId="15" borderId="34" xfId="0" applyNumberFormat="1" applyFont="1" applyFill="1" applyBorder="1" applyAlignment="1" applyProtection="1">
      <alignment horizontal="center" vertical="center"/>
      <protection locked="0"/>
    </xf>
    <xf numFmtId="46" fontId="6" fillId="15" borderId="23" xfId="0" applyNumberFormat="1" applyFont="1" applyFill="1" applyBorder="1" applyAlignment="1" applyProtection="1">
      <alignment horizontal="center" vertical="center"/>
      <protection locked="0"/>
    </xf>
    <xf numFmtId="4" fontId="18" fillId="2" borderId="31" xfId="15" applyFont="1" applyFill="1" applyBorder="1" applyAlignment="1" applyProtection="1">
      <alignment horizontal="center" vertical="center"/>
      <protection/>
    </xf>
    <xf numFmtId="46" fontId="6" fillId="15" borderId="24" xfId="0" applyNumberFormat="1" applyFont="1" applyFill="1" applyBorder="1" applyAlignment="1" applyProtection="1">
      <alignment horizontal="center" vertical="center"/>
      <protection locked="0"/>
    </xf>
    <xf numFmtId="4" fontId="18" fillId="2" borderId="32" xfId="15" applyFont="1" applyFill="1" applyBorder="1" applyAlignment="1" applyProtection="1">
      <alignment horizontal="center" vertical="center"/>
      <protection/>
    </xf>
    <xf numFmtId="46" fontId="6" fillId="15" borderId="33" xfId="0" applyNumberFormat="1" applyFont="1" applyFill="1" applyBorder="1" applyAlignment="1" applyProtection="1">
      <alignment horizontal="center" vertical="center"/>
      <protection locked="0"/>
    </xf>
    <xf numFmtId="4" fontId="18" fillId="2" borderId="35" xfId="15" applyFont="1" applyFill="1" applyBorder="1" applyAlignment="1" applyProtection="1">
      <alignment horizontal="center" vertical="center"/>
      <protection/>
    </xf>
    <xf numFmtId="46" fontId="10" fillId="0" borderId="23" xfId="0" applyNumberFormat="1" applyFont="1" applyFill="1" applyBorder="1" applyAlignment="1" applyProtection="1">
      <alignment horizontal="center" vertical="center"/>
      <protection locked="0"/>
    </xf>
    <xf numFmtId="46" fontId="10" fillId="0" borderId="24" xfId="0" applyNumberFormat="1" applyFont="1" applyFill="1" applyBorder="1" applyAlignment="1" applyProtection="1">
      <alignment horizontal="center" vertical="center"/>
      <protection locked="0"/>
    </xf>
    <xf numFmtId="46" fontId="10" fillId="14" borderId="24" xfId="0" applyNumberFormat="1" applyFont="1" applyFill="1" applyBorder="1" applyAlignment="1" applyProtection="1">
      <alignment horizontal="center" vertical="center"/>
      <protection locked="0"/>
    </xf>
    <xf numFmtId="46" fontId="19" fillId="0" borderId="24" xfId="0" applyNumberFormat="1" applyFont="1" applyFill="1" applyBorder="1" applyAlignment="1" applyProtection="1">
      <alignment horizontal="center" vertical="center"/>
      <protection locked="0"/>
    </xf>
    <xf numFmtId="46" fontId="10" fillId="0" borderId="33" xfId="0" applyNumberFormat="1" applyFont="1" applyFill="1" applyBorder="1" applyAlignment="1" applyProtection="1">
      <alignment horizontal="center" vertical="center"/>
      <protection locked="0"/>
    </xf>
    <xf numFmtId="164" fontId="19" fillId="0" borderId="23" xfId="15" applyNumberFormat="1" applyFont="1" applyFill="1" applyBorder="1" applyAlignment="1" applyProtection="1">
      <alignment horizontal="center" vertical="center"/>
      <protection/>
    </xf>
    <xf numFmtId="164" fontId="19" fillId="0" borderId="24" xfId="15" applyNumberFormat="1" applyFont="1" applyFill="1" applyBorder="1" applyAlignment="1" applyProtection="1">
      <alignment horizontal="center" vertical="center"/>
      <protection/>
    </xf>
    <xf numFmtId="0" fontId="0" fillId="10" borderId="33" xfId="0" applyFill="1" applyBorder="1" applyAlignment="1">
      <alignment horizontal="center"/>
    </xf>
    <xf numFmtId="0" fontId="12" fillId="2" borderId="36" xfId="0" applyFont="1" applyFill="1" applyBorder="1" applyAlignment="1">
      <alignment horizontal="center" vertical="center" wrapText="1"/>
    </xf>
    <xf numFmtId="46" fontId="16" fillId="14" borderId="0" xfId="0" applyNumberFormat="1" applyFont="1" applyFill="1" applyBorder="1" applyAlignment="1" applyProtection="1">
      <alignment horizontal="center" vertical="center"/>
      <protection locked="0"/>
    </xf>
    <xf numFmtId="0" fontId="1" fillId="9" borderId="37" xfId="0" applyFont="1" applyFill="1" applyBorder="1" applyAlignment="1">
      <alignment horizontal="center"/>
    </xf>
    <xf numFmtId="0" fontId="0" fillId="9" borderId="37" xfId="0" applyFont="1" applyFill="1" applyBorder="1" applyAlignment="1">
      <alignment/>
    </xf>
    <xf numFmtId="0" fontId="1" fillId="9" borderId="37" xfId="0" applyFont="1" applyFill="1" applyBorder="1" applyAlignment="1">
      <alignment/>
    </xf>
    <xf numFmtId="0" fontId="0" fillId="9" borderId="37" xfId="0" applyFont="1" applyFill="1" applyBorder="1" applyAlignment="1">
      <alignment horizontal="left"/>
    </xf>
    <xf numFmtId="21" fontId="11" fillId="2" borderId="26" xfId="0" applyNumberFormat="1" applyFont="1" applyFill="1" applyBorder="1" applyAlignment="1">
      <alignment horizontal="center" vertical="center" wrapText="1"/>
    </xf>
    <xf numFmtId="0" fontId="15" fillId="10" borderId="23" xfId="0" applyFont="1" applyFill="1" applyBorder="1" applyAlignment="1">
      <alignment horizontal="center"/>
    </xf>
    <xf numFmtId="0" fontId="20" fillId="10" borderId="30" xfId="0" applyFont="1" applyFill="1" applyBorder="1" applyAlignment="1">
      <alignment horizontal="center"/>
    </xf>
    <xf numFmtId="1" fontId="20" fillId="10" borderId="30" xfId="0" applyNumberFormat="1" applyFont="1" applyFill="1" applyBorder="1" applyAlignment="1">
      <alignment horizontal="left" vertical="center" wrapText="1"/>
    </xf>
    <xf numFmtId="0" fontId="15" fillId="10" borderId="24" xfId="0" applyFont="1" applyFill="1" applyBorder="1" applyAlignment="1">
      <alignment horizontal="center"/>
    </xf>
    <xf numFmtId="46" fontId="10" fillId="2" borderId="32" xfId="0" applyNumberFormat="1" applyFont="1" applyFill="1" applyBorder="1" applyAlignment="1" applyProtection="1">
      <alignment horizontal="center" vertical="center"/>
      <protection locked="0"/>
    </xf>
    <xf numFmtId="0" fontId="20" fillId="10" borderId="34" xfId="0" applyFont="1" applyFill="1" applyBorder="1" applyAlignment="1">
      <alignment horizontal="center"/>
    </xf>
    <xf numFmtId="0" fontId="15" fillId="10" borderId="34" xfId="0" applyFont="1" applyFill="1" applyBorder="1" applyAlignment="1">
      <alignment horizontal="center"/>
    </xf>
    <xf numFmtId="1" fontId="20" fillId="10" borderId="34" xfId="0" applyNumberFormat="1" applyFont="1" applyFill="1" applyBorder="1" applyAlignment="1">
      <alignment horizontal="left" vertical="center" wrapText="1"/>
    </xf>
    <xf numFmtId="46" fontId="10" fillId="2" borderId="32" xfId="0" applyNumberFormat="1" applyFont="1" applyFill="1" applyBorder="1" applyAlignment="1">
      <alignment horizontal="center" vertical="center"/>
    </xf>
    <xf numFmtId="0" fontId="15" fillId="10" borderId="38" xfId="0" applyFont="1" applyFill="1" applyBorder="1" applyAlignment="1">
      <alignment horizontal="center"/>
    </xf>
    <xf numFmtId="0" fontId="15" fillId="10" borderId="39" xfId="0" applyFont="1" applyFill="1" applyBorder="1" applyAlignment="1">
      <alignment horizontal="center"/>
    </xf>
    <xf numFmtId="0" fontId="15" fillId="10" borderId="40" xfId="0" applyFont="1" applyFill="1" applyBorder="1" applyAlignment="1">
      <alignment horizontal="center"/>
    </xf>
    <xf numFmtId="0" fontId="0" fillId="9" borderId="0" xfId="0" applyFill="1" applyAlignment="1">
      <alignment wrapText="1"/>
    </xf>
    <xf numFmtId="165" fontId="15" fillId="10" borderId="30" xfId="0" applyNumberFormat="1" applyFont="1" applyFill="1" applyBorder="1" applyAlignment="1">
      <alignment horizontal="center"/>
    </xf>
    <xf numFmtId="165" fontId="15" fillId="10" borderId="0" xfId="0" applyNumberFormat="1" applyFont="1" applyFill="1" applyBorder="1" applyAlignment="1">
      <alignment horizontal="center"/>
    </xf>
    <xf numFmtId="46" fontId="10" fillId="10" borderId="0" xfId="0" applyNumberFormat="1" applyFont="1" applyFill="1" applyBorder="1" applyAlignment="1" applyProtection="1">
      <alignment horizontal="center" vertical="center"/>
      <protection locked="0"/>
    </xf>
    <xf numFmtId="46" fontId="10" fillId="10" borderId="0" xfId="0" applyNumberFormat="1" applyFont="1" applyFill="1" applyBorder="1" applyAlignment="1">
      <alignment horizontal="center" vertical="center"/>
    </xf>
    <xf numFmtId="46" fontId="10" fillId="10" borderId="34" xfId="0" applyNumberFormat="1" applyFont="1" applyFill="1" applyBorder="1" applyAlignment="1" applyProtection="1">
      <alignment horizontal="center" vertical="center"/>
      <protection locked="0"/>
    </xf>
    <xf numFmtId="0" fontId="15" fillId="16" borderId="40" xfId="0" applyFont="1" applyFill="1" applyBorder="1" applyAlignment="1">
      <alignment horizontal="center"/>
    </xf>
    <xf numFmtId="165" fontId="15" fillId="16" borderId="0" xfId="0" applyNumberFormat="1" applyFont="1" applyFill="1" applyBorder="1" applyAlignment="1">
      <alignment horizontal="center"/>
    </xf>
    <xf numFmtId="0" fontId="15" fillId="16" borderId="0" xfId="0" applyFont="1" applyFill="1" applyBorder="1" applyAlignment="1">
      <alignment horizontal="center"/>
    </xf>
    <xf numFmtId="0" fontId="20" fillId="16" borderId="0" xfId="0" applyFont="1" applyFill="1" applyBorder="1" applyAlignment="1">
      <alignment horizontal="left"/>
    </xf>
    <xf numFmtId="0" fontId="15" fillId="16" borderId="0" xfId="0" applyFont="1" applyFill="1" applyBorder="1" applyAlignment="1">
      <alignment horizontal="left"/>
    </xf>
    <xf numFmtId="0" fontId="15" fillId="16" borderId="0" xfId="0" applyFont="1" applyFill="1" applyBorder="1" applyAlignment="1">
      <alignment horizontal="center" vertical="center" wrapText="1"/>
    </xf>
    <xf numFmtId="1" fontId="20" fillId="16" borderId="0" xfId="0" applyNumberFormat="1" applyFont="1" applyFill="1" applyBorder="1" applyAlignment="1">
      <alignment horizontal="left" vertical="center" wrapText="1"/>
    </xf>
    <xf numFmtId="0" fontId="15" fillId="16" borderId="0" xfId="0" applyFont="1" applyFill="1" applyBorder="1" applyAlignment="1">
      <alignment horizontal="left" vertical="center" wrapText="1"/>
    </xf>
    <xf numFmtId="46" fontId="10" fillId="16" borderId="0" xfId="0" applyNumberFormat="1" applyFont="1" applyFill="1" applyBorder="1" applyAlignment="1" applyProtection="1">
      <alignment horizontal="center" vertical="center"/>
      <protection locked="0"/>
    </xf>
    <xf numFmtId="0" fontId="15" fillId="16" borderId="39" xfId="0" applyFont="1" applyFill="1" applyBorder="1" applyAlignment="1">
      <alignment horizontal="center"/>
    </xf>
    <xf numFmtId="46" fontId="10" fillId="16" borderId="34" xfId="0" applyNumberFormat="1" applyFont="1" applyFill="1" applyBorder="1" applyAlignment="1" applyProtection="1">
      <alignment horizontal="center" vertical="center"/>
      <protection locked="0"/>
    </xf>
    <xf numFmtId="0" fontId="15" fillId="16" borderId="34" xfId="0" applyFont="1" applyFill="1" applyBorder="1" applyAlignment="1">
      <alignment horizontal="center" vertical="center" wrapText="1"/>
    </xf>
    <xf numFmtId="1" fontId="20" fillId="16" borderId="34" xfId="0" applyNumberFormat="1" applyFont="1" applyFill="1" applyBorder="1" applyAlignment="1">
      <alignment horizontal="left" vertical="center" wrapText="1"/>
    </xf>
    <xf numFmtId="0" fontId="15" fillId="16" borderId="34" xfId="0" applyFont="1" applyFill="1" applyBorder="1" applyAlignment="1">
      <alignment horizontal="left" vertical="center" wrapText="1"/>
    </xf>
    <xf numFmtId="0" fontId="15" fillId="10" borderId="31" xfId="0" applyFont="1" applyFill="1" applyBorder="1" applyAlignment="1">
      <alignment horizontal="left" vertical="center" wrapText="1"/>
    </xf>
    <xf numFmtId="0" fontId="15" fillId="16" borderId="32" xfId="0" applyFont="1" applyFill="1" applyBorder="1" applyAlignment="1">
      <alignment horizontal="left"/>
    </xf>
    <xf numFmtId="0" fontId="15" fillId="16" borderId="32" xfId="0" applyFont="1" applyFill="1" applyBorder="1" applyAlignment="1">
      <alignment horizontal="left" vertical="center" wrapText="1"/>
    </xf>
    <xf numFmtId="0" fontId="15" fillId="16" borderId="35" xfId="0" applyFont="1" applyFill="1" applyBorder="1" applyAlignment="1">
      <alignment horizontal="left" vertical="center" wrapText="1"/>
    </xf>
    <xf numFmtId="0" fontId="15" fillId="16" borderId="24" xfId="0" applyFont="1" applyFill="1" applyBorder="1" applyAlignment="1">
      <alignment horizontal="center"/>
    </xf>
    <xf numFmtId="0" fontId="15" fillId="16" borderId="33" xfId="0" applyFont="1" applyFill="1" applyBorder="1" applyAlignment="1">
      <alignment horizontal="center"/>
    </xf>
    <xf numFmtId="165" fontId="15" fillId="10" borderId="23" xfId="0" applyNumberFormat="1" applyFont="1" applyFill="1" applyBorder="1" applyAlignment="1">
      <alignment horizontal="center"/>
    </xf>
    <xf numFmtId="165" fontId="15" fillId="10" borderId="24" xfId="0" applyNumberFormat="1" applyFont="1" applyFill="1" applyBorder="1" applyAlignment="1">
      <alignment horizontal="center"/>
    </xf>
    <xf numFmtId="165" fontId="15" fillId="16" borderId="24" xfId="0" applyNumberFormat="1" applyFont="1" applyFill="1" applyBorder="1" applyAlignment="1">
      <alignment horizontal="center"/>
    </xf>
    <xf numFmtId="0" fontId="0" fillId="9" borderId="41" xfId="0" applyFont="1" applyFill="1" applyBorder="1" applyAlignment="1">
      <alignment/>
    </xf>
    <xf numFmtId="0" fontId="0" fillId="9" borderId="42" xfId="0" applyFont="1" applyFill="1" applyBorder="1" applyAlignment="1">
      <alignment horizontal="left"/>
    </xf>
    <xf numFmtId="0" fontId="0" fillId="9" borderId="43" xfId="0" applyFill="1" applyBorder="1" applyAlignment="1">
      <alignment horizontal="center" wrapText="1"/>
    </xf>
    <xf numFmtId="0" fontId="0" fillId="9" borderId="41" xfId="0" applyFill="1" applyBorder="1" applyAlignment="1">
      <alignment horizontal="center" wrapText="1"/>
    </xf>
    <xf numFmtId="0" fontId="0" fillId="9" borderId="41" xfId="0" applyFont="1" applyFill="1" applyBorder="1" applyAlignment="1">
      <alignment horizontal="center"/>
    </xf>
    <xf numFmtId="0" fontId="0" fillId="9" borderId="42" xfId="0" applyFont="1" applyFill="1" applyBorder="1" applyAlignment="1">
      <alignment horizontal="center"/>
    </xf>
    <xf numFmtId="0" fontId="1" fillId="9" borderId="41" xfId="0" applyFont="1" applyFill="1" applyBorder="1" applyAlignment="1">
      <alignment horizontal="left"/>
    </xf>
    <xf numFmtId="0" fontId="0" fillId="9" borderId="41" xfId="0" applyFont="1" applyFill="1" applyBorder="1" applyAlignment="1">
      <alignment horizontal="left"/>
    </xf>
    <xf numFmtId="165" fontId="15" fillId="16" borderId="33" xfId="0" applyNumberFormat="1" applyFont="1" applyFill="1" applyBorder="1" applyAlignment="1">
      <alignment horizontal="center"/>
    </xf>
    <xf numFmtId="172" fontId="15" fillId="10" borderId="24" xfId="0" applyNumberFormat="1" applyFont="1" applyFill="1" applyBorder="1" applyAlignment="1">
      <alignment horizontal="center"/>
    </xf>
    <xf numFmtId="0" fontId="0" fillId="9" borderId="44" xfId="0" applyFill="1" applyBorder="1" applyAlignment="1">
      <alignment horizontal="center" wrapText="1"/>
    </xf>
    <xf numFmtId="0" fontId="0" fillId="16" borderId="24" xfId="0" applyFont="1" applyFill="1" applyBorder="1" applyAlignment="1">
      <alignment horizontal="center"/>
    </xf>
    <xf numFmtId="0" fontId="0" fillId="16" borderId="24" xfId="0" applyFill="1" applyBorder="1" applyAlignment="1">
      <alignment horizontal="center"/>
    </xf>
    <xf numFmtId="1" fontId="15" fillId="16" borderId="0" xfId="0" applyNumberFormat="1" applyFont="1" applyFill="1" applyBorder="1" applyAlignment="1">
      <alignment horizontal="left" vertical="center" wrapText="1"/>
    </xf>
    <xf numFmtId="0" fontId="0" fillId="16" borderId="32" xfId="0" applyFont="1" applyFill="1" applyBorder="1" applyAlignment="1">
      <alignment horizontal="left"/>
    </xf>
    <xf numFmtId="0" fontId="15" fillId="16" borderId="24" xfId="0" applyFont="1" applyFill="1" applyBorder="1" applyAlignment="1">
      <alignment horizontal="center"/>
    </xf>
    <xf numFmtId="0" fontId="0" fillId="16" borderId="33" xfId="0" applyFill="1" applyBorder="1" applyAlignment="1">
      <alignment horizontal="center"/>
    </xf>
    <xf numFmtId="0" fontId="15" fillId="16" borderId="33" xfId="0" applyFont="1" applyFill="1" applyBorder="1" applyAlignment="1">
      <alignment horizontal="center"/>
    </xf>
    <xf numFmtId="1" fontId="15" fillId="16" borderId="34" xfId="0" applyNumberFormat="1" applyFont="1" applyFill="1" applyBorder="1" applyAlignment="1">
      <alignment horizontal="left" vertical="center" wrapText="1"/>
    </xf>
    <xf numFmtId="0" fontId="0" fillId="9" borderId="43" xfId="0" applyFont="1" applyFill="1" applyBorder="1" applyAlignment="1">
      <alignment horizontal="center" wrapText="1"/>
    </xf>
    <xf numFmtId="0" fontId="0" fillId="9" borderId="41" xfId="0" applyFill="1" applyBorder="1" applyAlignment="1">
      <alignment horizontal="center"/>
    </xf>
    <xf numFmtId="0" fontId="15" fillId="16" borderId="38" xfId="0" applyFont="1" applyFill="1" applyBorder="1" applyAlignment="1">
      <alignment horizontal="center"/>
    </xf>
    <xf numFmtId="165" fontId="15" fillId="16" borderId="30" xfId="0" applyNumberFormat="1" applyFont="1" applyFill="1" applyBorder="1" applyAlignment="1">
      <alignment horizontal="center"/>
    </xf>
    <xf numFmtId="0" fontId="15" fillId="16" borderId="30" xfId="0" applyFont="1" applyFill="1" applyBorder="1" applyAlignment="1">
      <alignment horizontal="center" vertical="center" wrapText="1"/>
    </xf>
    <xf numFmtId="1" fontId="20" fillId="16" borderId="30" xfId="0" applyNumberFormat="1" applyFont="1" applyFill="1" applyBorder="1" applyAlignment="1">
      <alignment horizontal="left" vertical="center" wrapText="1"/>
    </xf>
    <xf numFmtId="0" fontId="15" fillId="16" borderId="30" xfId="0" applyFont="1" applyFill="1" applyBorder="1" applyAlignment="1">
      <alignment horizontal="left" vertical="center" wrapText="1"/>
    </xf>
    <xf numFmtId="0" fontId="15" fillId="16" borderId="31" xfId="0" applyFont="1" applyFill="1" applyBorder="1" applyAlignment="1">
      <alignment horizontal="left" vertical="center" wrapText="1"/>
    </xf>
    <xf numFmtId="172" fontId="15" fillId="10" borderId="33" xfId="0" applyNumberFormat="1" applyFont="1" applyFill="1" applyBorder="1" applyAlignment="1">
      <alignment horizontal="center"/>
    </xf>
    <xf numFmtId="0" fontId="15" fillId="10" borderId="34" xfId="0" applyFont="1" applyFill="1" applyBorder="1" applyAlignment="1">
      <alignment/>
    </xf>
    <xf numFmtId="0" fontId="15" fillId="10" borderId="35" xfId="0" applyFont="1" applyFill="1" applyBorder="1" applyAlignment="1">
      <alignment horizontal="left"/>
    </xf>
    <xf numFmtId="46" fontId="10" fillId="16" borderId="0" xfId="0" applyNumberFormat="1" applyFont="1" applyFill="1" applyBorder="1" applyAlignment="1">
      <alignment horizontal="center" vertical="center"/>
    </xf>
    <xf numFmtId="0" fontId="15" fillId="16" borderId="34" xfId="0" applyFont="1" applyFill="1" applyBorder="1" applyAlignment="1">
      <alignment horizontal="center"/>
    </xf>
    <xf numFmtId="0" fontId="15" fillId="16" borderId="35" xfId="0" applyFont="1" applyFill="1" applyBorder="1" applyAlignment="1">
      <alignment horizontal="left"/>
    </xf>
    <xf numFmtId="165" fontId="15" fillId="10" borderId="34" xfId="0" applyNumberFormat="1" applyFont="1" applyFill="1" applyBorder="1" applyAlignment="1">
      <alignment horizontal="center"/>
    </xf>
    <xf numFmtId="172" fontId="15" fillId="16" borderId="0" xfId="0" applyNumberFormat="1" applyFont="1" applyFill="1" applyBorder="1" applyAlignment="1">
      <alignment horizontal="center"/>
    </xf>
    <xf numFmtId="0" fontId="0" fillId="16" borderId="35" xfId="0" applyFont="1" applyFill="1" applyBorder="1" applyAlignment="1">
      <alignment horizontal="left"/>
    </xf>
    <xf numFmtId="0" fontId="15" fillId="16" borderId="23" xfId="0" applyFont="1" applyFill="1" applyBorder="1" applyAlignment="1">
      <alignment horizontal="center"/>
    </xf>
    <xf numFmtId="0" fontId="15" fillId="16" borderId="30" xfId="0" applyFont="1" applyFill="1" applyBorder="1" applyAlignment="1">
      <alignment horizontal="center"/>
    </xf>
    <xf numFmtId="0" fontId="20" fillId="16" borderId="30" xfId="0" applyFont="1" applyFill="1" applyBorder="1" applyAlignment="1">
      <alignment horizontal="left"/>
    </xf>
    <xf numFmtId="0" fontId="15" fillId="16" borderId="30" xfId="0" applyFont="1" applyFill="1" applyBorder="1" applyAlignment="1">
      <alignment horizontal="left"/>
    </xf>
    <xf numFmtId="0" fontId="15" fillId="16" borderId="31" xfId="0" applyFont="1" applyFill="1" applyBorder="1" applyAlignment="1">
      <alignment horizontal="left"/>
    </xf>
    <xf numFmtId="0" fontId="0" fillId="9" borderId="44" xfId="0" applyFont="1" applyFill="1" applyBorder="1" applyAlignment="1">
      <alignment horizontal="center" wrapText="1"/>
    </xf>
    <xf numFmtId="0" fontId="0" fillId="9" borderId="45" xfId="0" applyFill="1" applyBorder="1" applyAlignment="1">
      <alignment horizontal="center"/>
    </xf>
    <xf numFmtId="0" fontId="0" fillId="9" borderId="45" xfId="0" applyFont="1" applyFill="1" applyBorder="1" applyAlignment="1">
      <alignment horizontal="center"/>
    </xf>
    <xf numFmtId="0" fontId="0" fillId="9" borderId="45" xfId="0" applyFont="1" applyFill="1" applyBorder="1" applyAlignment="1">
      <alignment/>
    </xf>
    <xf numFmtId="0" fontId="0" fillId="9" borderId="46" xfId="0" applyFont="1" applyFill="1" applyBorder="1" applyAlignment="1">
      <alignment horizontal="center"/>
    </xf>
    <xf numFmtId="0" fontId="15" fillId="16" borderId="34" xfId="0" applyFont="1" applyFill="1" applyBorder="1" applyAlignment="1">
      <alignment/>
    </xf>
    <xf numFmtId="46" fontId="10" fillId="15" borderId="23" xfId="0" applyNumberFormat="1" applyFont="1" applyFill="1" applyBorder="1" applyAlignment="1" applyProtection="1">
      <alignment horizontal="center" vertical="center"/>
      <protection locked="0"/>
    </xf>
    <xf numFmtId="46" fontId="10" fillId="15" borderId="30" xfId="0" applyNumberFormat="1" applyFont="1" applyFill="1" applyBorder="1" applyAlignment="1" applyProtection="1">
      <alignment horizontal="center" vertical="center"/>
      <protection locked="0"/>
    </xf>
    <xf numFmtId="46" fontId="10" fillId="15" borderId="24" xfId="0" applyNumberFormat="1" applyFont="1" applyFill="1" applyBorder="1" applyAlignment="1" applyProtection="1">
      <alignment horizontal="center" vertical="center"/>
      <protection locked="0"/>
    </xf>
    <xf numFmtId="46" fontId="10" fillId="15" borderId="0" xfId="0" applyNumberFormat="1" applyFont="1" applyFill="1" applyBorder="1" applyAlignment="1" applyProtection="1">
      <alignment horizontal="center" vertical="center"/>
      <protection locked="0"/>
    </xf>
    <xf numFmtId="46" fontId="10" fillId="15" borderId="33" xfId="0" applyNumberFormat="1" applyFont="1" applyFill="1" applyBorder="1" applyAlignment="1" applyProtection="1">
      <alignment horizontal="center" vertical="center"/>
      <protection locked="0"/>
    </xf>
    <xf numFmtId="46" fontId="10" fillId="15" borderId="34" xfId="0" applyNumberFormat="1" applyFont="1" applyFill="1" applyBorder="1" applyAlignment="1" applyProtection="1">
      <alignment horizontal="center" vertical="center"/>
      <protection locked="0"/>
    </xf>
    <xf numFmtId="46" fontId="22" fillId="15" borderId="23" xfId="15" applyNumberFormat="1" applyFont="1" applyFill="1" applyBorder="1" applyAlignment="1" applyProtection="1">
      <alignment horizontal="center"/>
      <protection/>
    </xf>
    <xf numFmtId="46" fontId="22" fillId="15" borderId="24" xfId="15" applyNumberFormat="1" applyFont="1" applyFill="1" applyBorder="1" applyAlignment="1" applyProtection="1">
      <alignment horizontal="center"/>
      <protection/>
    </xf>
    <xf numFmtId="172" fontId="22" fillId="15" borderId="24" xfId="15" applyNumberFormat="1" applyFont="1" applyFill="1" applyBorder="1" applyAlignment="1" applyProtection="1">
      <alignment horizontal="center"/>
      <protection/>
    </xf>
    <xf numFmtId="0" fontId="2" fillId="2" borderId="47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5" fillId="2" borderId="23" xfId="0" applyFont="1" applyFill="1" applyBorder="1" applyAlignment="1">
      <alignment horizontal="center" vertical="center"/>
    </xf>
    <xf numFmtId="0" fontId="25" fillId="2" borderId="30" xfId="0" applyFont="1" applyFill="1" applyBorder="1" applyAlignment="1">
      <alignment horizontal="center" vertical="center"/>
    </xf>
    <xf numFmtId="0" fontId="25" fillId="2" borderId="31" xfId="0" applyFont="1" applyFill="1" applyBorder="1" applyAlignment="1">
      <alignment horizontal="center" vertical="center"/>
    </xf>
    <xf numFmtId="0" fontId="25" fillId="2" borderId="24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center" vertical="center"/>
    </xf>
    <xf numFmtId="0" fontId="25" fillId="2" borderId="32" xfId="0" applyFont="1" applyFill="1" applyBorder="1" applyAlignment="1">
      <alignment horizontal="center" vertical="center"/>
    </xf>
    <xf numFmtId="0" fontId="26" fillId="2" borderId="23" xfId="0" applyFont="1" applyFill="1" applyBorder="1" applyAlignment="1">
      <alignment horizontal="center" vertical="center"/>
    </xf>
    <xf numFmtId="0" fontId="26" fillId="2" borderId="30" xfId="0" applyFont="1" applyFill="1" applyBorder="1" applyAlignment="1">
      <alignment horizontal="center" vertical="center"/>
    </xf>
    <xf numFmtId="0" fontId="26" fillId="2" borderId="31" xfId="0" applyFont="1" applyFill="1" applyBorder="1" applyAlignment="1">
      <alignment horizontal="center" vertical="center"/>
    </xf>
    <xf numFmtId="0" fontId="26" fillId="2" borderId="24" xfId="0" applyFont="1" applyFill="1" applyBorder="1" applyAlignment="1">
      <alignment horizontal="center" vertical="center"/>
    </xf>
    <xf numFmtId="0" fontId="26" fillId="2" borderId="0" xfId="0" applyFont="1" applyFill="1" applyBorder="1" applyAlignment="1">
      <alignment horizontal="center" vertical="center"/>
    </xf>
    <xf numFmtId="0" fontId="26" fillId="2" borderId="32" xfId="0" applyFont="1" applyFill="1" applyBorder="1" applyAlignment="1">
      <alignment horizontal="center" vertical="center"/>
    </xf>
    <xf numFmtId="0" fontId="26" fillId="2" borderId="33" xfId="0" applyFont="1" applyFill="1" applyBorder="1" applyAlignment="1">
      <alignment horizontal="center" vertical="center"/>
    </xf>
    <xf numFmtId="0" fontId="26" fillId="2" borderId="34" xfId="0" applyFont="1" applyFill="1" applyBorder="1" applyAlignment="1">
      <alignment horizontal="center" vertical="center"/>
    </xf>
    <xf numFmtId="0" fontId="26" fillId="2" borderId="35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15" fillId="17" borderId="40" xfId="0" applyFont="1" applyFill="1" applyBorder="1" applyAlignment="1">
      <alignment horizontal="center"/>
    </xf>
    <xf numFmtId="165" fontId="15" fillId="17" borderId="0" xfId="0" applyNumberFormat="1" applyFont="1" applyFill="1" applyBorder="1" applyAlignment="1">
      <alignment horizontal="center"/>
    </xf>
    <xf numFmtId="0" fontId="15" fillId="17" borderId="0" xfId="0" applyFont="1" applyFill="1" applyBorder="1" applyAlignment="1">
      <alignment horizontal="center" vertical="center" wrapText="1"/>
    </xf>
    <xf numFmtId="1" fontId="20" fillId="17" borderId="0" xfId="0" applyNumberFormat="1" applyFont="1" applyFill="1" applyBorder="1" applyAlignment="1">
      <alignment horizontal="left" vertical="center" wrapText="1"/>
    </xf>
    <xf numFmtId="0" fontId="15" fillId="17" borderId="0" xfId="0" applyFont="1" applyFill="1" applyBorder="1" applyAlignment="1">
      <alignment horizontal="left" vertical="center" wrapText="1"/>
    </xf>
    <xf numFmtId="0" fontId="15" fillId="17" borderId="32" xfId="0" applyFont="1" applyFill="1" applyBorder="1" applyAlignment="1">
      <alignment horizontal="left" vertical="center" wrapText="1"/>
    </xf>
    <xf numFmtId="0" fontId="15" fillId="17" borderId="24" xfId="0" applyFont="1" applyFill="1" applyBorder="1" applyAlignment="1">
      <alignment horizontal="center"/>
    </xf>
    <xf numFmtId="165" fontId="15" fillId="17" borderId="24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FEF8F"/>
      <rgbColor rgb="00CCFFFF"/>
      <rgbColor rgb="00660066"/>
      <rgbColor rgb="00FF6633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6"/>
  <sheetViews>
    <sheetView zoomScale="75" zoomScaleNormal="75" workbookViewId="0" topLeftCell="A6">
      <pane xSplit="5235" ySplit="1185" topLeftCell="AA11" activePane="bottomRight" state="split"/>
      <selection pane="topLeft" activeCell="B6" sqref="B6"/>
      <selection pane="topRight" activeCell="AC6" sqref="AC6"/>
      <selection pane="bottomLeft" activeCell="B12" sqref="B12"/>
      <selection pane="bottomRight" activeCell="AA24" sqref="AA24"/>
    </sheetView>
  </sheetViews>
  <sheetFormatPr defaultColWidth="9.140625" defaultRowHeight="12.75"/>
  <cols>
    <col min="1" max="1" width="11.7109375" style="1" customWidth="1"/>
    <col min="2" max="2" width="8.28125" style="1" customWidth="1"/>
    <col min="3" max="3" width="11.7109375" style="1" customWidth="1"/>
    <col min="4" max="4" width="4.8515625" style="1" customWidth="1"/>
    <col min="5" max="5" width="11.7109375" style="0" customWidth="1"/>
    <col min="6" max="6" width="13.140625" style="0" customWidth="1"/>
    <col min="7" max="7" width="24.28125" style="1" customWidth="1"/>
    <col min="8" max="8" width="11.7109375" style="2" customWidth="1"/>
    <col min="9" max="28" width="11.7109375" style="0" customWidth="1"/>
    <col min="29" max="29" width="11.7109375" style="3" customWidth="1"/>
    <col min="30" max="16384" width="11.7109375" style="0" customWidth="1"/>
  </cols>
  <sheetData>
    <row r="1" spans="1:35" ht="15.75" customHeight="1">
      <c r="A1" s="288" t="s">
        <v>0</v>
      </c>
      <c r="B1" s="289"/>
      <c r="C1" s="289"/>
      <c r="D1" s="289"/>
      <c r="E1" s="289"/>
      <c r="F1" s="289"/>
      <c r="G1" s="289"/>
      <c r="H1" s="4" t="s">
        <v>1</v>
      </c>
      <c r="I1" s="5"/>
      <c r="J1" s="5"/>
      <c r="K1" s="6">
        <v>0.2708333333333333</v>
      </c>
      <c r="L1" s="7"/>
      <c r="M1" s="7"/>
      <c r="N1" s="8"/>
      <c r="O1" s="8"/>
      <c r="P1" s="8"/>
      <c r="Q1" s="8"/>
      <c r="R1" s="9" t="s">
        <v>2</v>
      </c>
      <c r="S1" s="7"/>
      <c r="T1" s="7"/>
      <c r="U1" s="8"/>
      <c r="V1" s="10"/>
      <c r="W1" s="10"/>
      <c r="X1" s="10"/>
      <c r="Y1" s="10"/>
      <c r="Z1" s="10"/>
      <c r="AA1" s="10"/>
      <c r="AB1" s="10"/>
      <c r="AC1" s="11"/>
      <c r="AD1" s="12"/>
      <c r="AE1" s="13"/>
      <c r="AF1" s="13"/>
      <c r="AG1" s="13"/>
      <c r="AH1" s="14"/>
      <c r="AI1" s="10"/>
    </row>
    <row r="2" spans="1:35" ht="9.75" customHeight="1">
      <c r="A2" s="290"/>
      <c r="B2" s="291"/>
      <c r="C2" s="291"/>
      <c r="D2" s="291"/>
      <c r="E2" s="291"/>
      <c r="F2" s="291"/>
      <c r="G2" s="291"/>
      <c r="H2" s="4" t="s">
        <v>3</v>
      </c>
      <c r="I2" s="5"/>
      <c r="J2" s="5"/>
      <c r="K2" s="15">
        <f>K7+R7+Y7</f>
        <v>0.08333333333333333</v>
      </c>
      <c r="L2" s="16"/>
      <c r="M2" s="16"/>
      <c r="N2" s="10" t="s">
        <v>4</v>
      </c>
      <c r="O2" s="10"/>
      <c r="P2" s="10"/>
      <c r="Q2" s="10"/>
      <c r="R2" s="9" t="s">
        <v>5</v>
      </c>
      <c r="S2" s="16"/>
      <c r="T2" s="16"/>
      <c r="U2" s="10"/>
      <c r="V2" s="10"/>
      <c r="W2" s="10"/>
      <c r="X2" s="10"/>
      <c r="Y2" s="10"/>
      <c r="Z2" s="10"/>
      <c r="AA2" s="10"/>
      <c r="AB2" s="10"/>
      <c r="AC2" s="11"/>
      <c r="AD2" s="12"/>
      <c r="AE2" s="13"/>
      <c r="AF2" s="13"/>
      <c r="AG2" s="13"/>
      <c r="AH2" s="14"/>
      <c r="AI2" s="10"/>
    </row>
    <row r="3" spans="1:35" ht="12" customHeight="1">
      <c r="A3" s="290"/>
      <c r="B3" s="291"/>
      <c r="C3" s="291"/>
      <c r="D3" s="291"/>
      <c r="E3" s="291"/>
      <c r="F3" s="291"/>
      <c r="G3" s="291"/>
      <c r="H3" s="4" t="s">
        <v>6</v>
      </c>
      <c r="I3" s="5"/>
      <c r="J3" s="5"/>
      <c r="K3" s="17">
        <v>55</v>
      </c>
      <c r="L3" s="18"/>
      <c r="M3" s="18"/>
      <c r="N3" s="10" t="s">
        <v>7</v>
      </c>
      <c r="O3" s="10"/>
      <c r="P3" s="10"/>
      <c r="Q3" s="10"/>
      <c r="R3" s="9" t="s">
        <v>8</v>
      </c>
      <c r="S3" s="18"/>
      <c r="T3" s="18"/>
      <c r="U3" s="10"/>
      <c r="V3" s="10"/>
      <c r="W3" s="10"/>
      <c r="X3" s="10"/>
      <c r="Y3" s="10"/>
      <c r="Z3" s="10"/>
      <c r="AA3" s="10"/>
      <c r="AB3" s="10"/>
      <c r="AC3" s="11"/>
      <c r="AD3" s="12"/>
      <c r="AE3" s="13"/>
      <c r="AF3" s="13"/>
      <c r="AG3" s="13"/>
      <c r="AH3" s="14"/>
      <c r="AI3" s="10"/>
    </row>
    <row r="4" spans="1:35" ht="16.5" customHeight="1" thickBot="1">
      <c r="A4" s="290"/>
      <c r="B4" s="291"/>
      <c r="C4" s="291"/>
      <c r="D4" s="291"/>
      <c r="E4" s="291"/>
      <c r="F4" s="291"/>
      <c r="G4" s="291"/>
      <c r="H4" s="4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19"/>
      <c r="AD4" s="5"/>
      <c r="AE4" s="20"/>
      <c r="AF4" s="20"/>
      <c r="AG4" s="20"/>
      <c r="AH4" s="14"/>
      <c r="AI4" s="10"/>
    </row>
    <row r="5" spans="1:35" ht="16.5" customHeight="1" thickBot="1">
      <c r="A5" s="290"/>
      <c r="B5" s="291"/>
      <c r="C5" s="291"/>
      <c r="D5" s="291"/>
      <c r="E5" s="291"/>
      <c r="F5" s="291"/>
      <c r="G5" s="291"/>
      <c r="H5" s="21" t="s">
        <v>9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3"/>
      <c r="AD5" s="24"/>
      <c r="AE5" s="25" t="s">
        <v>10</v>
      </c>
      <c r="AF5" s="26"/>
      <c r="AG5" s="26"/>
      <c r="AH5" s="27" t="s">
        <v>11</v>
      </c>
      <c r="AI5" s="28"/>
    </row>
    <row r="6" spans="1:35" ht="21.75" customHeight="1" thickBot="1">
      <c r="A6" s="290"/>
      <c r="B6" s="291"/>
      <c r="C6" s="291"/>
      <c r="D6" s="291"/>
      <c r="E6" s="291"/>
      <c r="F6" s="291"/>
      <c r="G6" s="291"/>
      <c r="H6" s="29" t="s">
        <v>12</v>
      </c>
      <c r="I6" s="30"/>
      <c r="J6" s="31" t="s">
        <v>13</v>
      </c>
      <c r="K6" s="31" t="s">
        <v>14</v>
      </c>
      <c r="L6" s="32" t="s">
        <v>15</v>
      </c>
      <c r="M6" s="32"/>
      <c r="N6" s="32"/>
      <c r="O6" s="33" t="s">
        <v>16</v>
      </c>
      <c r="P6" s="34"/>
      <c r="Q6" s="34" t="s">
        <v>13</v>
      </c>
      <c r="R6" s="35" t="s">
        <v>14</v>
      </c>
      <c r="S6" s="35" t="s">
        <v>15</v>
      </c>
      <c r="T6" s="35"/>
      <c r="U6" s="36"/>
      <c r="V6" s="37" t="s">
        <v>17</v>
      </c>
      <c r="W6" s="38"/>
      <c r="X6" s="38" t="s">
        <v>13</v>
      </c>
      <c r="Y6" s="39" t="s">
        <v>14</v>
      </c>
      <c r="Z6" s="39" t="s">
        <v>15</v>
      </c>
      <c r="AA6" s="39"/>
      <c r="AB6" s="40"/>
      <c r="AC6" s="41"/>
      <c r="AD6" s="42"/>
      <c r="AE6" s="43" t="s">
        <v>13</v>
      </c>
      <c r="AF6" s="44" t="s">
        <v>14</v>
      </c>
      <c r="AG6" s="44" t="s">
        <v>15</v>
      </c>
      <c r="AH6" s="45"/>
      <c r="AI6" s="46"/>
    </row>
    <row r="7" spans="1:35" ht="22.5" customHeight="1">
      <c r="A7" s="290"/>
      <c r="B7" s="291"/>
      <c r="C7" s="291"/>
      <c r="D7" s="291"/>
      <c r="E7" s="291"/>
      <c r="F7" s="291"/>
      <c r="G7" s="291"/>
      <c r="H7" s="47"/>
      <c r="I7" s="48"/>
      <c r="J7" s="48">
        <f>L7</f>
        <v>14.4</v>
      </c>
      <c r="K7" s="49">
        <v>0.027777777777777776</v>
      </c>
      <c r="L7" s="50">
        <v>14.4</v>
      </c>
      <c r="M7" s="50"/>
      <c r="N7" s="51"/>
      <c r="O7" s="48"/>
      <c r="P7" s="48"/>
      <c r="Q7" s="52">
        <f>J7+S7</f>
        <v>34.1</v>
      </c>
      <c r="R7" s="49">
        <v>0.034722222222222224</v>
      </c>
      <c r="S7" s="50">
        <f>34.1-L7</f>
        <v>19.700000000000003</v>
      </c>
      <c r="T7" s="53"/>
      <c r="U7" s="51"/>
      <c r="V7" s="48"/>
      <c r="W7" s="48"/>
      <c r="X7" s="54">
        <f>Q7+Z7</f>
        <v>50</v>
      </c>
      <c r="Y7" s="49">
        <v>0.020833333333333332</v>
      </c>
      <c r="Z7" s="50">
        <f>50-Q7</f>
        <v>15.899999999999999</v>
      </c>
      <c r="AA7" s="53"/>
      <c r="AB7" s="51"/>
      <c r="AC7" s="55"/>
      <c r="AD7" s="56"/>
      <c r="AE7" s="57">
        <f>X7+AG7</f>
        <v>58</v>
      </c>
      <c r="AF7" s="58" t="s">
        <v>18</v>
      </c>
      <c r="AG7" s="59">
        <v>8</v>
      </c>
      <c r="AH7" s="60" t="s">
        <v>254</v>
      </c>
      <c r="AI7" s="61" t="s">
        <v>19</v>
      </c>
    </row>
    <row r="8" spans="1:36" ht="26.25" thickBot="1">
      <c r="A8" s="62" t="s">
        <v>20</v>
      </c>
      <c r="B8" s="63" t="s">
        <v>21</v>
      </c>
      <c r="C8" s="64" t="s">
        <v>22</v>
      </c>
      <c r="D8" s="65" t="s">
        <v>23</v>
      </c>
      <c r="E8" s="65" t="s">
        <v>24</v>
      </c>
      <c r="F8" s="65" t="s">
        <v>25</v>
      </c>
      <c r="G8" s="64" t="s">
        <v>26</v>
      </c>
      <c r="H8" s="123" t="s">
        <v>27</v>
      </c>
      <c r="I8" s="124" t="s">
        <v>28</v>
      </c>
      <c r="J8" s="124" t="s">
        <v>29</v>
      </c>
      <c r="K8" s="124" t="s">
        <v>30</v>
      </c>
      <c r="L8" s="124" t="s">
        <v>31</v>
      </c>
      <c r="M8" s="124" t="s">
        <v>32</v>
      </c>
      <c r="N8" s="124" t="s">
        <v>33</v>
      </c>
      <c r="O8" s="124" t="s">
        <v>27</v>
      </c>
      <c r="P8" s="124" t="s">
        <v>28</v>
      </c>
      <c r="Q8" s="124" t="s">
        <v>29</v>
      </c>
      <c r="R8" s="124" t="s">
        <v>30</v>
      </c>
      <c r="S8" s="124" t="s">
        <v>31</v>
      </c>
      <c r="T8" s="124" t="s">
        <v>32</v>
      </c>
      <c r="U8" s="124" t="s">
        <v>33</v>
      </c>
      <c r="V8" s="124" t="s">
        <v>27</v>
      </c>
      <c r="W8" s="124" t="s">
        <v>28</v>
      </c>
      <c r="X8" s="124" t="s">
        <v>29</v>
      </c>
      <c r="Y8" s="124" t="s">
        <v>30</v>
      </c>
      <c r="Z8" s="124" t="s">
        <v>31</v>
      </c>
      <c r="AA8" s="124" t="s">
        <v>32</v>
      </c>
      <c r="AB8" s="124" t="s">
        <v>33</v>
      </c>
      <c r="AC8" s="125" t="s">
        <v>34</v>
      </c>
      <c r="AD8" s="126" t="s">
        <v>31</v>
      </c>
      <c r="AE8" s="127" t="s">
        <v>35</v>
      </c>
      <c r="AF8" s="128" t="s">
        <v>32</v>
      </c>
      <c r="AG8" s="128" t="s">
        <v>36</v>
      </c>
      <c r="AH8" s="184" t="s">
        <v>255</v>
      </c>
      <c r="AI8" s="129" t="s">
        <v>37</v>
      </c>
      <c r="AJ8" t="s">
        <v>38</v>
      </c>
    </row>
    <row r="9" spans="1:37" ht="12.75">
      <c r="A9" s="121">
        <v>1</v>
      </c>
      <c r="B9" s="132">
        <v>47</v>
      </c>
      <c r="C9" s="133" t="s">
        <v>39</v>
      </c>
      <c r="D9" s="134"/>
      <c r="E9" s="135" t="s">
        <v>40</v>
      </c>
      <c r="F9" s="136" t="s">
        <v>41</v>
      </c>
      <c r="G9" s="160" t="s">
        <v>42</v>
      </c>
      <c r="H9" s="170">
        <v>0.31603009259259257</v>
      </c>
      <c r="I9" s="167">
        <v>0.3195486111111111</v>
      </c>
      <c r="J9" s="137">
        <f aca="true" t="shared" si="0" ref="J9:J45">I9-H9</f>
        <v>0.003518518518518532</v>
      </c>
      <c r="K9" s="138">
        <f aca="true" t="shared" si="1" ref="K9:K45">IF(H9="","",I9+K$7)</f>
        <v>0.3473263888888889</v>
      </c>
      <c r="L9" s="138">
        <f aca="true" t="shared" si="2" ref="L9:L45">IF(H9="","",I9-$K$1)</f>
        <v>0.04871527777777779</v>
      </c>
      <c r="M9" s="138">
        <f aca="true" t="shared" si="3" ref="M9:M48">L9</f>
        <v>0.04871527777777779</v>
      </c>
      <c r="N9" s="171">
        <f aca="true" t="shared" si="4" ref="N9:N45">IF(I9="","",($L$7/0.624)/(HOUR(L9)+MINUTE(L9)/60+SECOND(L9)/60/60))</f>
        <v>19.73792422830199</v>
      </c>
      <c r="O9" s="176">
        <v>0.4309027777777778</v>
      </c>
      <c r="P9" s="139">
        <v>0.4334837962962963</v>
      </c>
      <c r="Q9" s="140">
        <f aca="true" t="shared" si="5" ref="Q9:Q45">P9-O9</f>
        <v>0.0025810185185184964</v>
      </c>
      <c r="R9" s="141">
        <f aca="true" t="shared" si="6" ref="R9:R44">IF(O9="","",P9+R$7)</f>
        <v>0.4682060185185185</v>
      </c>
      <c r="S9" s="141">
        <f aca="true" t="shared" si="7" ref="S9:S44">L9+T9</f>
        <v>0.1348726851851852</v>
      </c>
      <c r="T9" s="141">
        <f aca="true" t="shared" si="8" ref="T9:T44">P9-K9</f>
        <v>0.0861574074074074</v>
      </c>
      <c r="U9" s="145">
        <f aca="true" t="shared" si="9" ref="U9:U44">IF(P9="","",($S$7/0.624)/(HOUR(T9)+MINUTE(T9)/60+SECOND(T9)/60/60))</f>
        <v>15.267846071177612</v>
      </c>
      <c r="V9" s="176">
        <v>0.5103356481481481</v>
      </c>
      <c r="W9" s="139">
        <v>0.5168402777777777</v>
      </c>
      <c r="X9" s="140">
        <f aca="true" t="shared" si="10" ref="X9:X44">W9-V9</f>
        <v>0.00650462962962961</v>
      </c>
      <c r="Y9" s="141">
        <f aca="true" t="shared" si="11" ref="Y9:Y42">IF(V9="","",W9+Y$7)</f>
        <v>0.5376736111111111</v>
      </c>
      <c r="Z9" s="141">
        <f aca="true" t="shared" si="12" ref="Z9:Z42">S9+AA9</f>
        <v>0.18350694444444443</v>
      </c>
      <c r="AA9" s="141">
        <f aca="true" t="shared" si="13" ref="AA9:AA42">W9-R9</f>
        <v>0.04863425925925924</v>
      </c>
      <c r="AB9" s="145">
        <f aca="true" t="shared" si="14" ref="AB9:AB42">IF(W9="","",($Z$7/0.624)/(HOUR(AA9)+MINUTE(AA9)/60+SECOND(AA9)/60/60))</f>
        <v>21.83026397686083</v>
      </c>
      <c r="AC9" s="181">
        <v>0.5555324074074074</v>
      </c>
      <c r="AD9" s="143">
        <f aca="true" t="shared" si="15" ref="AD9:AD41">IF(AC9="","",AF9+Z9)</f>
        <v>0.2013657407407407</v>
      </c>
      <c r="AE9" s="144">
        <f aca="true" t="shared" si="16" ref="AE9:AE41">IF(AC9="","",($AE$7/0.624)/(HOUR(AD9)+MINUTE(AD9)/60+SECOND(AD9)/60/60))</f>
        <v>19.23297991811614</v>
      </c>
      <c r="AF9" s="141">
        <f aca="true" t="shared" si="17" ref="AF9:AF41">IF(AC9="","",AC9-Y9)</f>
        <v>0.017858796296296275</v>
      </c>
      <c r="AG9" s="142">
        <f aca="true" t="shared" si="18" ref="AG9:AG41">IF(AC9="","",($AG$7/0.624)/(HOUR(AF9)+MINUTE(AF9)/60+SECOND(AF9)/60/60))</f>
        <v>29.911760307094074</v>
      </c>
      <c r="AH9" s="72">
        <f>X9+Q9+J9</f>
        <v>0.012604166666666639</v>
      </c>
      <c r="AI9" s="145">
        <f aca="true" t="shared" si="19" ref="AI9:AI42">IF(AE9="","",AE9)</f>
        <v>19.23297991811614</v>
      </c>
      <c r="AJ9" s="76">
        <f aca="true" t="shared" si="20" ref="AJ9:AJ41">AC9-($K$1+$K$2)</f>
        <v>0.20136574074074076</v>
      </c>
      <c r="AK9" s="76">
        <f aca="true" t="shared" si="21" ref="AK9:AK48">AJ9-AD9</f>
        <v>0</v>
      </c>
    </row>
    <row r="10" spans="1:37" ht="12.75">
      <c r="A10" s="122">
        <v>2</v>
      </c>
      <c r="B10" s="146">
        <v>34</v>
      </c>
      <c r="C10" s="77" t="s">
        <v>43</v>
      </c>
      <c r="D10" s="78"/>
      <c r="E10" s="67" t="s">
        <v>44</v>
      </c>
      <c r="F10" s="79" t="s">
        <v>45</v>
      </c>
      <c r="G10" s="161" t="s">
        <v>46</v>
      </c>
      <c r="H10" s="172">
        <v>0.31309027777777776</v>
      </c>
      <c r="I10" s="168">
        <v>0.3164699074074074</v>
      </c>
      <c r="J10" s="68">
        <f t="shared" si="0"/>
        <v>0.0033796296296296213</v>
      </c>
      <c r="K10" s="69">
        <f t="shared" si="1"/>
        <v>0.34424768518518517</v>
      </c>
      <c r="L10" s="69">
        <f t="shared" si="2"/>
        <v>0.045636574074074066</v>
      </c>
      <c r="M10" s="69">
        <f t="shared" si="3"/>
        <v>0.045636574074074066</v>
      </c>
      <c r="N10" s="173">
        <f t="shared" si="4"/>
        <v>21.069470727091826</v>
      </c>
      <c r="O10" s="177">
        <v>0.43069444444444444</v>
      </c>
      <c r="P10" s="70">
        <v>0.43332175925925925</v>
      </c>
      <c r="Q10" s="71">
        <f t="shared" si="5"/>
        <v>0.0026273148148148184</v>
      </c>
      <c r="R10" s="72">
        <f t="shared" si="6"/>
        <v>0.46804398148148146</v>
      </c>
      <c r="S10" s="72">
        <f t="shared" si="7"/>
        <v>0.13471064814814815</v>
      </c>
      <c r="T10" s="72">
        <f t="shared" si="8"/>
        <v>0.08907407407407408</v>
      </c>
      <c r="U10" s="147">
        <f t="shared" si="9"/>
        <v>14.76791140252679</v>
      </c>
      <c r="V10" s="177">
        <v>0.5103240740740741</v>
      </c>
      <c r="W10" s="70">
        <v>0.5172569444444445</v>
      </c>
      <c r="X10" s="71">
        <f t="shared" si="10"/>
        <v>0.006932870370370381</v>
      </c>
      <c r="Y10" s="72">
        <f t="shared" si="11"/>
        <v>0.5380902777777778</v>
      </c>
      <c r="Z10" s="72">
        <f t="shared" si="12"/>
        <v>0.18392361111111116</v>
      </c>
      <c r="AA10" s="72">
        <f t="shared" si="13"/>
        <v>0.049212962962963014</v>
      </c>
      <c r="AB10" s="147">
        <f t="shared" si="14"/>
        <v>21.57355814458354</v>
      </c>
      <c r="AC10" s="182">
        <v>0.557349537037037</v>
      </c>
      <c r="AD10" s="130">
        <f t="shared" si="15"/>
        <v>0.20318287037037036</v>
      </c>
      <c r="AE10" s="73">
        <f t="shared" si="16"/>
        <v>19.06097320509169</v>
      </c>
      <c r="AF10" s="72">
        <f t="shared" si="17"/>
        <v>0.019259259259259198</v>
      </c>
      <c r="AG10" s="74">
        <f t="shared" si="18"/>
        <v>27.736686390532544</v>
      </c>
      <c r="AH10" s="72">
        <f>X10+Q10+J10</f>
        <v>0.01293981481481482</v>
      </c>
      <c r="AI10" s="147">
        <f t="shared" si="19"/>
        <v>19.06097320509169</v>
      </c>
      <c r="AJ10" s="76">
        <f t="shared" si="20"/>
        <v>0.20318287037037042</v>
      </c>
      <c r="AK10" s="76">
        <f t="shared" si="21"/>
        <v>0</v>
      </c>
    </row>
    <row r="11" spans="1:37" ht="12.75">
      <c r="A11" s="122">
        <v>3</v>
      </c>
      <c r="B11" s="146">
        <v>24</v>
      </c>
      <c r="C11" s="77" t="s">
        <v>47</v>
      </c>
      <c r="D11" s="77"/>
      <c r="E11" s="67" t="s">
        <v>48</v>
      </c>
      <c r="F11" s="79" t="s">
        <v>49</v>
      </c>
      <c r="G11" s="161" t="s">
        <v>50</v>
      </c>
      <c r="H11" s="172">
        <v>0.3210648148148148</v>
      </c>
      <c r="I11" s="168">
        <v>0.32503472222222224</v>
      </c>
      <c r="J11" s="68">
        <f t="shared" si="0"/>
        <v>0.003969907407407436</v>
      </c>
      <c r="K11" s="69">
        <f t="shared" si="1"/>
        <v>0.35281250000000003</v>
      </c>
      <c r="L11" s="69">
        <f t="shared" si="2"/>
        <v>0.054201388888888924</v>
      </c>
      <c r="M11" s="69">
        <f t="shared" si="3"/>
        <v>0.054201388888888924</v>
      </c>
      <c r="N11" s="173">
        <f t="shared" si="4"/>
        <v>17.74010742620608</v>
      </c>
      <c r="O11" s="177">
        <v>0.4422800925925926</v>
      </c>
      <c r="P11" s="70">
        <v>0.44363425925925926</v>
      </c>
      <c r="Q11" s="71">
        <f t="shared" si="5"/>
        <v>0.0013541666666666563</v>
      </c>
      <c r="R11" s="72">
        <f t="shared" si="6"/>
        <v>0.47835648148148147</v>
      </c>
      <c r="S11" s="72">
        <f t="shared" si="7"/>
        <v>0.14502314814814815</v>
      </c>
      <c r="T11" s="72">
        <f t="shared" si="8"/>
        <v>0.09082175925925923</v>
      </c>
      <c r="U11" s="147">
        <f t="shared" si="9"/>
        <v>14.483732146533221</v>
      </c>
      <c r="V11" s="177">
        <v>0.5291087962962963</v>
      </c>
      <c r="W11" s="70">
        <v>0.5337268518518519</v>
      </c>
      <c r="X11" s="71">
        <f t="shared" si="10"/>
        <v>0.004618055555555611</v>
      </c>
      <c r="Y11" s="72">
        <f t="shared" si="11"/>
        <v>0.5545601851851852</v>
      </c>
      <c r="Z11" s="72">
        <f t="shared" si="12"/>
        <v>0.20039351851851855</v>
      </c>
      <c r="AA11" s="72">
        <f t="shared" si="13"/>
        <v>0.0553703703703704</v>
      </c>
      <c r="AB11" s="147">
        <f t="shared" si="14"/>
        <v>19.174491896063802</v>
      </c>
      <c r="AC11" s="182">
        <v>0.5661458333333333</v>
      </c>
      <c r="AD11" s="130">
        <f t="shared" si="15"/>
        <v>0.21197916666666666</v>
      </c>
      <c r="AE11" s="73">
        <f t="shared" si="16"/>
        <v>18.27001827001827</v>
      </c>
      <c r="AF11" s="72">
        <f t="shared" si="17"/>
        <v>0.011585648148148109</v>
      </c>
      <c r="AG11" s="74">
        <f t="shared" si="18"/>
        <v>46.107738415430724</v>
      </c>
      <c r="AH11" s="72">
        <f aca="true" t="shared" si="22" ref="AH11:AH41">X11+Q11+J11</f>
        <v>0.009942129629629703</v>
      </c>
      <c r="AI11" s="147">
        <f t="shared" si="19"/>
        <v>18.27001827001827</v>
      </c>
      <c r="AJ11" s="76">
        <f t="shared" si="20"/>
        <v>0.21197916666666672</v>
      </c>
      <c r="AK11" s="76">
        <f t="shared" si="21"/>
        <v>0</v>
      </c>
    </row>
    <row r="12" spans="1:37" ht="12.75">
      <c r="A12" s="122">
        <v>4</v>
      </c>
      <c r="B12" s="146">
        <v>44</v>
      </c>
      <c r="C12" s="77" t="s">
        <v>39</v>
      </c>
      <c r="D12" s="77"/>
      <c r="E12" s="67" t="s">
        <v>51</v>
      </c>
      <c r="F12" s="79" t="s">
        <v>49</v>
      </c>
      <c r="G12" s="162" t="s">
        <v>52</v>
      </c>
      <c r="H12" s="172">
        <v>0.3210648148148148</v>
      </c>
      <c r="I12" s="168">
        <v>0.3249074074074074</v>
      </c>
      <c r="J12" s="68">
        <f t="shared" si="0"/>
        <v>0.0038425925925926196</v>
      </c>
      <c r="K12" s="69">
        <f t="shared" si="1"/>
        <v>0.3526851851851852</v>
      </c>
      <c r="L12" s="69">
        <f t="shared" si="2"/>
        <v>0.05407407407407411</v>
      </c>
      <c r="M12" s="69">
        <f t="shared" si="3"/>
        <v>0.05407407407407411</v>
      </c>
      <c r="N12" s="173">
        <f t="shared" si="4"/>
        <v>17.78187565858799</v>
      </c>
      <c r="O12" s="177">
        <v>0.44230324074074073</v>
      </c>
      <c r="P12" s="70">
        <v>0.44363425925925926</v>
      </c>
      <c r="Q12" s="71">
        <f t="shared" si="5"/>
        <v>0.001331018518518523</v>
      </c>
      <c r="R12" s="72">
        <f t="shared" si="6"/>
        <v>0.47835648148148147</v>
      </c>
      <c r="S12" s="72">
        <f t="shared" si="7"/>
        <v>0.14502314814814815</v>
      </c>
      <c r="T12" s="72">
        <f t="shared" si="8"/>
        <v>0.09094907407407404</v>
      </c>
      <c r="U12" s="147">
        <f t="shared" si="9"/>
        <v>14.463457133347694</v>
      </c>
      <c r="V12" s="177">
        <v>0.5290393518518518</v>
      </c>
      <c r="W12" s="70">
        <v>0.533900462962963</v>
      </c>
      <c r="X12" s="71">
        <f t="shared" si="10"/>
        <v>0.004861111111111205</v>
      </c>
      <c r="Y12" s="72">
        <f t="shared" si="11"/>
        <v>0.5547337962962964</v>
      </c>
      <c r="Z12" s="72">
        <f t="shared" si="12"/>
        <v>0.2005671296296297</v>
      </c>
      <c r="AA12" s="72">
        <f t="shared" si="13"/>
        <v>0.05554398148148154</v>
      </c>
      <c r="AB12" s="147">
        <f t="shared" si="14"/>
        <v>19.114559122894192</v>
      </c>
      <c r="AC12" s="182">
        <v>0.5665625</v>
      </c>
      <c r="AD12" s="130">
        <f t="shared" si="15"/>
        <v>0.21239583333333328</v>
      </c>
      <c r="AE12" s="73">
        <f t="shared" si="16"/>
        <v>18.2341771355994</v>
      </c>
      <c r="AF12" s="72">
        <f t="shared" si="17"/>
        <v>0.011828703703703591</v>
      </c>
      <c r="AG12" s="74">
        <f t="shared" si="18"/>
        <v>45.16031913292188</v>
      </c>
      <c r="AH12" s="72">
        <f t="shared" si="22"/>
        <v>0.010034722222222348</v>
      </c>
      <c r="AI12" s="147">
        <f t="shared" si="19"/>
        <v>18.2341771355994</v>
      </c>
      <c r="AJ12" s="76">
        <f t="shared" si="20"/>
        <v>0.21239583333333334</v>
      </c>
      <c r="AK12" s="76">
        <f t="shared" si="21"/>
        <v>0</v>
      </c>
    </row>
    <row r="13" spans="1:37" ht="12.75">
      <c r="A13" s="122">
        <v>5</v>
      </c>
      <c r="B13" s="146">
        <v>33</v>
      </c>
      <c r="C13" s="80" t="s">
        <v>43</v>
      </c>
      <c r="D13" s="80">
        <v>1</v>
      </c>
      <c r="E13" s="81" t="s">
        <v>53</v>
      </c>
      <c r="F13" s="81" t="s">
        <v>54</v>
      </c>
      <c r="G13" s="163" t="s">
        <v>55</v>
      </c>
      <c r="H13" s="172">
        <v>0.31972222222222224</v>
      </c>
      <c r="I13" s="168">
        <v>0.3246412037037037</v>
      </c>
      <c r="J13" s="68">
        <f t="shared" si="0"/>
        <v>0.004918981481481455</v>
      </c>
      <c r="K13" s="69">
        <f t="shared" si="1"/>
        <v>0.3524189814814815</v>
      </c>
      <c r="L13" s="69">
        <f t="shared" si="2"/>
        <v>0.05380787037037038</v>
      </c>
      <c r="M13" s="69">
        <f t="shared" si="3"/>
        <v>0.05380787037037038</v>
      </c>
      <c r="N13" s="173">
        <f t="shared" si="4"/>
        <v>17.86984794083095</v>
      </c>
      <c r="O13" s="177">
        <v>0.4425115740740741</v>
      </c>
      <c r="P13" s="70">
        <v>0.44546296296296295</v>
      </c>
      <c r="Q13" s="71">
        <f t="shared" si="5"/>
        <v>0.0029513888888888506</v>
      </c>
      <c r="R13" s="72">
        <f t="shared" si="6"/>
        <v>0.48018518518518516</v>
      </c>
      <c r="S13" s="72">
        <f t="shared" si="7"/>
        <v>0.14685185185185184</v>
      </c>
      <c r="T13" s="72">
        <f t="shared" si="8"/>
        <v>0.09304398148148146</v>
      </c>
      <c r="U13" s="147">
        <f t="shared" si="9"/>
        <v>14.137808950596613</v>
      </c>
      <c r="V13" s="177">
        <v>0.5291898148148149</v>
      </c>
      <c r="W13" s="70">
        <v>0.5310416666666666</v>
      </c>
      <c r="X13" s="71">
        <f t="shared" si="10"/>
        <v>0.0018518518518517713</v>
      </c>
      <c r="Y13" s="72">
        <f t="shared" si="11"/>
        <v>0.551875</v>
      </c>
      <c r="Z13" s="72">
        <f t="shared" si="12"/>
        <v>0.19770833333333332</v>
      </c>
      <c r="AA13" s="72">
        <f t="shared" si="13"/>
        <v>0.050856481481481475</v>
      </c>
      <c r="AB13" s="147">
        <f t="shared" si="14"/>
        <v>20.876369875004375</v>
      </c>
      <c r="AC13" s="182">
        <v>0.5684837962962963</v>
      </c>
      <c r="AD13" s="130">
        <f t="shared" si="15"/>
        <v>0.21431712962962962</v>
      </c>
      <c r="AE13" s="73">
        <f t="shared" si="16"/>
        <v>18.070712567661314</v>
      </c>
      <c r="AF13" s="72">
        <f t="shared" si="17"/>
        <v>0.016608796296296302</v>
      </c>
      <c r="AG13" s="74">
        <f t="shared" si="18"/>
        <v>32.16295899222728</v>
      </c>
      <c r="AH13" s="72">
        <f t="shared" si="22"/>
        <v>0.009722222222222077</v>
      </c>
      <c r="AI13" s="147">
        <f t="shared" si="19"/>
        <v>18.070712567661314</v>
      </c>
      <c r="AJ13" s="76">
        <f t="shared" si="20"/>
        <v>0.21431712962962968</v>
      </c>
      <c r="AK13" s="76">
        <f t="shared" si="21"/>
        <v>0</v>
      </c>
    </row>
    <row r="14" spans="1:37" ht="12.75">
      <c r="A14" s="122">
        <v>6</v>
      </c>
      <c r="B14" s="146">
        <v>27</v>
      </c>
      <c r="C14" s="77" t="s">
        <v>43</v>
      </c>
      <c r="D14" s="77"/>
      <c r="E14" s="67" t="s">
        <v>56</v>
      </c>
      <c r="F14" s="79" t="s">
        <v>57</v>
      </c>
      <c r="G14" s="161" t="s">
        <v>58</v>
      </c>
      <c r="H14" s="172">
        <v>0.3203240740740741</v>
      </c>
      <c r="I14" s="168">
        <v>0.3240277777777778</v>
      </c>
      <c r="J14" s="68">
        <f t="shared" si="0"/>
        <v>0.003703703703703709</v>
      </c>
      <c r="K14" s="69">
        <f t="shared" si="1"/>
        <v>0.3518055555555556</v>
      </c>
      <c r="L14" s="69">
        <f t="shared" si="2"/>
        <v>0.05319444444444449</v>
      </c>
      <c r="M14" s="69">
        <f t="shared" si="3"/>
        <v>0.05319444444444449</v>
      </c>
      <c r="N14" s="173">
        <f t="shared" si="4"/>
        <v>18.075918859208677</v>
      </c>
      <c r="O14" s="177">
        <v>0.4431365740740741</v>
      </c>
      <c r="P14" s="70">
        <v>0.4459375</v>
      </c>
      <c r="Q14" s="71">
        <f t="shared" si="5"/>
        <v>0.002800925925925901</v>
      </c>
      <c r="R14" s="72">
        <f t="shared" si="6"/>
        <v>0.4806597222222222</v>
      </c>
      <c r="S14" s="72">
        <f t="shared" si="7"/>
        <v>0.14732638888888888</v>
      </c>
      <c r="T14" s="72">
        <f t="shared" si="8"/>
        <v>0.0941319444444444</v>
      </c>
      <c r="U14" s="147">
        <f t="shared" si="9"/>
        <v>13.974406265073917</v>
      </c>
      <c r="V14" s="177">
        <v>0.5454629629629629</v>
      </c>
      <c r="W14" s="70">
        <v>0.5505787037037037</v>
      </c>
      <c r="X14" s="71">
        <f t="shared" si="10"/>
        <v>0.005115740740740726</v>
      </c>
      <c r="Y14" s="72">
        <f t="shared" si="11"/>
        <v>0.571412037037037</v>
      </c>
      <c r="Z14" s="72">
        <f t="shared" si="12"/>
        <v>0.21724537037037034</v>
      </c>
      <c r="AA14" s="72">
        <f t="shared" si="13"/>
        <v>0.06991898148148146</v>
      </c>
      <c r="AB14" s="147">
        <f t="shared" si="14"/>
        <v>15.184699425719126</v>
      </c>
      <c r="AC14" s="182">
        <v>0.5953587962962963</v>
      </c>
      <c r="AD14" s="130">
        <f t="shared" si="15"/>
        <v>0.2411921296296296</v>
      </c>
      <c r="AE14" s="73">
        <f t="shared" si="16"/>
        <v>16.057170911050655</v>
      </c>
      <c r="AF14" s="72">
        <f t="shared" si="17"/>
        <v>0.023946759259259265</v>
      </c>
      <c r="AG14" s="74">
        <f t="shared" si="18"/>
        <v>22.30732051901699</v>
      </c>
      <c r="AH14" s="72">
        <f t="shared" si="22"/>
        <v>0.011620370370370336</v>
      </c>
      <c r="AI14" s="147">
        <f t="shared" si="19"/>
        <v>16.057170911050655</v>
      </c>
      <c r="AJ14" s="76">
        <f t="shared" si="20"/>
        <v>0.24119212962962966</v>
      </c>
      <c r="AK14" s="76">
        <f t="shared" si="21"/>
        <v>0</v>
      </c>
    </row>
    <row r="15" spans="1:37" ht="12.75">
      <c r="A15" s="122">
        <v>7</v>
      </c>
      <c r="B15" s="146">
        <v>10</v>
      </c>
      <c r="C15" s="77" t="s">
        <v>59</v>
      </c>
      <c r="D15" s="78"/>
      <c r="E15" s="67" t="s">
        <v>60</v>
      </c>
      <c r="F15" s="79" t="s">
        <v>61</v>
      </c>
      <c r="G15" s="161" t="s">
        <v>62</v>
      </c>
      <c r="H15" s="172">
        <v>0.313912037037037</v>
      </c>
      <c r="I15" s="168">
        <v>0.32083333333333336</v>
      </c>
      <c r="J15" s="68">
        <f t="shared" si="0"/>
        <v>0.006921296296296342</v>
      </c>
      <c r="K15" s="69">
        <f t="shared" si="1"/>
        <v>0.34861111111111115</v>
      </c>
      <c r="L15" s="69">
        <f t="shared" si="2"/>
        <v>0.050000000000000044</v>
      </c>
      <c r="M15" s="69">
        <f t="shared" si="3"/>
        <v>0.050000000000000044</v>
      </c>
      <c r="N15" s="173">
        <f t="shared" si="4"/>
        <v>19.23076923076923</v>
      </c>
      <c r="O15" s="178">
        <v>0.44283564814814813</v>
      </c>
      <c r="P15" s="70">
        <v>0.4466203703703704</v>
      </c>
      <c r="Q15" s="71">
        <f t="shared" si="5"/>
        <v>0.0037847222222222587</v>
      </c>
      <c r="R15" s="72">
        <f t="shared" si="6"/>
        <v>0.4813425925925926</v>
      </c>
      <c r="S15" s="72">
        <f t="shared" si="7"/>
        <v>0.14800925925925928</v>
      </c>
      <c r="T15" s="72">
        <f t="shared" si="8"/>
        <v>0.09800925925925924</v>
      </c>
      <c r="U15" s="147">
        <f t="shared" si="9"/>
        <v>13.421568983685187</v>
      </c>
      <c r="V15" s="177">
        <v>0.5556134259259259</v>
      </c>
      <c r="W15" s="70">
        <v>0.5576736111111111</v>
      </c>
      <c r="X15" s="71">
        <f t="shared" si="10"/>
        <v>0.002060185185185248</v>
      </c>
      <c r="Y15" s="72">
        <f t="shared" si="11"/>
        <v>0.5785069444444445</v>
      </c>
      <c r="Z15" s="72">
        <f t="shared" si="12"/>
        <v>0.22434027777777782</v>
      </c>
      <c r="AA15" s="72">
        <f t="shared" si="13"/>
        <v>0.07633101851851853</v>
      </c>
      <c r="AB15" s="147">
        <f t="shared" si="14"/>
        <v>13.909138624832332</v>
      </c>
      <c r="AC15" s="182">
        <v>0.6028819444444444</v>
      </c>
      <c r="AD15" s="130">
        <f t="shared" si="15"/>
        <v>0.24871527777777774</v>
      </c>
      <c r="AE15" s="73">
        <f t="shared" si="16"/>
        <v>15.571473061351602</v>
      </c>
      <c r="AF15" s="72">
        <f t="shared" si="17"/>
        <v>0.024374999999999925</v>
      </c>
      <c r="AG15" s="74">
        <f t="shared" si="18"/>
        <v>21.915406530791145</v>
      </c>
      <c r="AH15" s="72">
        <f t="shared" si="22"/>
        <v>0.012766203703703849</v>
      </c>
      <c r="AI15" s="147">
        <f t="shared" si="19"/>
        <v>15.571473061351602</v>
      </c>
      <c r="AJ15" s="76">
        <f t="shared" si="20"/>
        <v>0.2487152777777778</v>
      </c>
      <c r="AK15" s="76">
        <f t="shared" si="21"/>
        <v>0</v>
      </c>
    </row>
    <row r="16" spans="1:37" ht="12.75">
      <c r="A16" s="122">
        <v>8</v>
      </c>
      <c r="B16" s="146">
        <v>20</v>
      </c>
      <c r="C16" s="77" t="s">
        <v>63</v>
      </c>
      <c r="D16" s="78"/>
      <c r="E16" s="67" t="s">
        <v>64</v>
      </c>
      <c r="F16" s="79" t="s">
        <v>65</v>
      </c>
      <c r="G16" s="161" t="s">
        <v>66</v>
      </c>
      <c r="H16" s="172">
        <v>0.32775462962962965</v>
      </c>
      <c r="I16" s="168">
        <v>0.3321875</v>
      </c>
      <c r="J16" s="68">
        <f t="shared" si="0"/>
        <v>0.004432870370370379</v>
      </c>
      <c r="K16" s="69">
        <f t="shared" si="1"/>
        <v>0.3599652777777778</v>
      </c>
      <c r="L16" s="69">
        <f t="shared" si="2"/>
        <v>0.06135416666666671</v>
      </c>
      <c r="M16" s="69">
        <f t="shared" si="3"/>
        <v>0.06135416666666671</v>
      </c>
      <c r="N16" s="173">
        <f t="shared" si="4"/>
        <v>15.671934177876452</v>
      </c>
      <c r="O16" s="177">
        <v>0.45555555555555555</v>
      </c>
      <c r="P16" s="70">
        <v>0.45817129629629627</v>
      </c>
      <c r="Q16" s="71">
        <f t="shared" si="5"/>
        <v>0.002615740740740724</v>
      </c>
      <c r="R16" s="72">
        <f t="shared" si="6"/>
        <v>0.4928935185185185</v>
      </c>
      <c r="S16" s="72">
        <f t="shared" si="7"/>
        <v>0.15956018518518517</v>
      </c>
      <c r="T16" s="72">
        <f t="shared" si="8"/>
        <v>0.09820601851851846</v>
      </c>
      <c r="U16" s="147">
        <f t="shared" si="9"/>
        <v>13.394678391732016</v>
      </c>
      <c r="V16" s="177">
        <v>0.5662384259259259</v>
      </c>
      <c r="W16" s="70">
        <v>0.5689814814814815</v>
      </c>
      <c r="X16" s="71">
        <f t="shared" si="10"/>
        <v>0.0027430555555556513</v>
      </c>
      <c r="Y16" s="72">
        <f t="shared" si="11"/>
        <v>0.5898148148148149</v>
      </c>
      <c r="Z16" s="72">
        <f t="shared" si="12"/>
        <v>0.23564814814814822</v>
      </c>
      <c r="AA16" s="72">
        <f t="shared" si="13"/>
        <v>0.07608796296296305</v>
      </c>
      <c r="AB16" s="147">
        <f t="shared" si="14"/>
        <v>13.95357000772273</v>
      </c>
      <c r="AC16" s="182">
        <v>0.614988425925926</v>
      </c>
      <c r="AD16" s="130">
        <f t="shared" si="15"/>
        <v>0.26082175925925927</v>
      </c>
      <c r="AE16" s="73">
        <f t="shared" si="16"/>
        <v>14.84869689884112</v>
      </c>
      <c r="AF16" s="72">
        <f t="shared" si="17"/>
        <v>0.02517361111111105</v>
      </c>
      <c r="AG16" s="74">
        <f t="shared" si="18"/>
        <v>21.220159151193638</v>
      </c>
      <c r="AH16" s="72">
        <f t="shared" si="22"/>
        <v>0.009791666666666754</v>
      </c>
      <c r="AI16" s="147">
        <f t="shared" si="19"/>
        <v>14.84869689884112</v>
      </c>
      <c r="AJ16" s="76">
        <f t="shared" si="20"/>
        <v>0.2608217592592593</v>
      </c>
      <c r="AK16" s="76">
        <f t="shared" si="21"/>
        <v>0</v>
      </c>
    </row>
    <row r="17" spans="1:37" ht="12.75">
      <c r="A17" s="122">
        <v>9</v>
      </c>
      <c r="B17" s="146">
        <v>5</v>
      </c>
      <c r="C17" s="77" t="s">
        <v>59</v>
      </c>
      <c r="D17" s="78"/>
      <c r="E17" s="67" t="s">
        <v>67</v>
      </c>
      <c r="F17" s="79" t="s">
        <v>68</v>
      </c>
      <c r="G17" s="161" t="s">
        <v>69</v>
      </c>
      <c r="H17" s="172">
        <v>0.32775462962962965</v>
      </c>
      <c r="I17" s="168">
        <v>0.3319328703703704</v>
      </c>
      <c r="J17" s="68">
        <f t="shared" si="0"/>
        <v>0.004178240740740746</v>
      </c>
      <c r="K17" s="69">
        <f t="shared" si="1"/>
        <v>0.3597106481481482</v>
      </c>
      <c r="L17" s="69">
        <f t="shared" si="2"/>
        <v>0.06109953703703708</v>
      </c>
      <c r="M17" s="69">
        <f t="shared" si="3"/>
        <v>0.06109953703703708</v>
      </c>
      <c r="N17" s="173">
        <f t="shared" si="4"/>
        <v>15.737246273332655</v>
      </c>
      <c r="O17" s="177">
        <v>0.45555555555555555</v>
      </c>
      <c r="P17" s="70">
        <v>0.45817129629629627</v>
      </c>
      <c r="Q17" s="71">
        <f t="shared" si="5"/>
        <v>0.002615740740740724</v>
      </c>
      <c r="R17" s="72">
        <f t="shared" si="6"/>
        <v>0.4928935185185185</v>
      </c>
      <c r="S17" s="72">
        <f t="shared" si="7"/>
        <v>0.15956018518518517</v>
      </c>
      <c r="T17" s="72">
        <f t="shared" si="8"/>
        <v>0.09846064814814809</v>
      </c>
      <c r="U17" s="147">
        <f t="shared" si="9"/>
        <v>13.360038339467048</v>
      </c>
      <c r="V17" s="177">
        <v>0.5660416666666667</v>
      </c>
      <c r="W17" s="70">
        <v>0.5688310185185185</v>
      </c>
      <c r="X17" s="71">
        <f t="shared" si="10"/>
        <v>0.002789351851851807</v>
      </c>
      <c r="Y17" s="72">
        <f t="shared" si="11"/>
        <v>0.5896643518518518</v>
      </c>
      <c r="Z17" s="72">
        <f t="shared" si="12"/>
        <v>0.23549768518518516</v>
      </c>
      <c r="AA17" s="72">
        <f t="shared" si="13"/>
        <v>0.07593749999999999</v>
      </c>
      <c r="AB17" s="147">
        <f t="shared" si="14"/>
        <v>13.981217684921388</v>
      </c>
      <c r="AC17" s="182">
        <v>0.6149895833333333</v>
      </c>
      <c r="AD17" s="130">
        <f t="shared" si="15"/>
        <v>0.2608229166666666</v>
      </c>
      <c r="AE17" s="73">
        <f t="shared" si="16"/>
        <v>14.84869689884112</v>
      </c>
      <c r="AF17" s="72">
        <f t="shared" si="17"/>
        <v>0.02532523148148147</v>
      </c>
      <c r="AG17" s="74">
        <f t="shared" si="18"/>
        <v>21.094079594993673</v>
      </c>
      <c r="AH17" s="72">
        <f t="shared" si="22"/>
        <v>0.009583333333333277</v>
      </c>
      <c r="AI17" s="147">
        <f t="shared" si="19"/>
        <v>14.84869689884112</v>
      </c>
      <c r="AJ17" s="76">
        <f t="shared" si="20"/>
        <v>0.2608229166666667</v>
      </c>
      <c r="AK17" s="76">
        <f t="shared" si="21"/>
        <v>0</v>
      </c>
    </row>
    <row r="18" spans="1:37" ht="12.75">
      <c r="A18" s="122">
        <v>10</v>
      </c>
      <c r="B18" s="146">
        <v>48</v>
      </c>
      <c r="C18" s="66" t="s">
        <v>39</v>
      </c>
      <c r="D18" s="77"/>
      <c r="E18" s="67" t="s">
        <v>70</v>
      </c>
      <c r="F18" s="79" t="s">
        <v>71</v>
      </c>
      <c r="G18" s="162" t="s">
        <v>72</v>
      </c>
      <c r="H18" s="172">
        <v>0.32667824074074076</v>
      </c>
      <c r="I18" s="168">
        <v>0.3282407407407407</v>
      </c>
      <c r="J18" s="68">
        <f t="shared" si="0"/>
        <v>0.0015624999999999667</v>
      </c>
      <c r="K18" s="69">
        <f t="shared" si="1"/>
        <v>0.3560185185185185</v>
      </c>
      <c r="L18" s="69">
        <f t="shared" si="2"/>
        <v>0.05740740740740741</v>
      </c>
      <c r="M18" s="69">
        <f t="shared" si="3"/>
        <v>0.05740740740740741</v>
      </c>
      <c r="N18" s="173">
        <f t="shared" si="4"/>
        <v>16.74937965260546</v>
      </c>
      <c r="O18" s="177">
        <v>0.4604166666666667</v>
      </c>
      <c r="P18" s="70">
        <v>0.4628703703703704</v>
      </c>
      <c r="Q18" s="71">
        <f t="shared" si="5"/>
        <v>0.00245370370370368</v>
      </c>
      <c r="R18" s="72">
        <f t="shared" si="6"/>
        <v>0.4975925925925926</v>
      </c>
      <c r="S18" s="72">
        <f t="shared" si="7"/>
        <v>0.16425925925925927</v>
      </c>
      <c r="T18" s="72">
        <f t="shared" si="8"/>
        <v>0.10685185185185186</v>
      </c>
      <c r="U18" s="147">
        <f t="shared" si="9"/>
        <v>12.310858552193043</v>
      </c>
      <c r="V18" s="177">
        <v>0.5698263888888889</v>
      </c>
      <c r="W18" s="70">
        <v>0.5710185185185185</v>
      </c>
      <c r="X18" s="71">
        <f t="shared" si="10"/>
        <v>0.001192129629629557</v>
      </c>
      <c r="Y18" s="72">
        <f t="shared" si="11"/>
        <v>0.5918518518518519</v>
      </c>
      <c r="Z18" s="72">
        <f t="shared" si="12"/>
        <v>0.23768518518518517</v>
      </c>
      <c r="AA18" s="72">
        <f t="shared" si="13"/>
        <v>0.0734259259259259</v>
      </c>
      <c r="AB18" s="147">
        <f t="shared" si="14"/>
        <v>14.459452905228442</v>
      </c>
      <c r="AC18" s="182">
        <v>0.6186111111111111</v>
      </c>
      <c r="AD18" s="130">
        <f t="shared" si="15"/>
        <v>0.2644444444444444</v>
      </c>
      <c r="AE18" s="73">
        <f t="shared" si="16"/>
        <v>14.645281189398835</v>
      </c>
      <c r="AF18" s="72">
        <f t="shared" si="17"/>
        <v>0.02675925925925926</v>
      </c>
      <c r="AG18" s="74">
        <f t="shared" si="18"/>
        <v>19.962736225712007</v>
      </c>
      <c r="AH18" s="72">
        <f t="shared" si="22"/>
        <v>0.005208333333333204</v>
      </c>
      <c r="AI18" s="147">
        <f t="shared" si="19"/>
        <v>14.645281189398835</v>
      </c>
      <c r="AJ18" s="76">
        <f t="shared" si="20"/>
        <v>0.2644444444444445</v>
      </c>
      <c r="AK18" s="76">
        <f t="shared" si="21"/>
        <v>0</v>
      </c>
    </row>
    <row r="19" spans="1:256" s="82" customFormat="1" ht="12.75">
      <c r="A19" s="122">
        <v>11</v>
      </c>
      <c r="B19" s="146">
        <v>18</v>
      </c>
      <c r="C19" s="77" t="s">
        <v>63</v>
      </c>
      <c r="D19" s="78"/>
      <c r="E19" s="67" t="s">
        <v>73</v>
      </c>
      <c r="F19" s="79" t="s">
        <v>74</v>
      </c>
      <c r="G19" s="161" t="s">
        <v>75</v>
      </c>
      <c r="H19" s="172">
        <v>0.32591435185185186</v>
      </c>
      <c r="I19" s="168">
        <v>0.3280208333333333</v>
      </c>
      <c r="J19" s="68">
        <f t="shared" si="0"/>
        <v>0.002106481481481459</v>
      </c>
      <c r="K19" s="69">
        <f t="shared" si="1"/>
        <v>0.3557986111111111</v>
      </c>
      <c r="L19" s="69">
        <f t="shared" si="2"/>
        <v>0.0571875</v>
      </c>
      <c r="M19" s="69">
        <f t="shared" si="3"/>
        <v>0.0571875</v>
      </c>
      <c r="N19" s="173">
        <f t="shared" si="4"/>
        <v>16.813787305590584</v>
      </c>
      <c r="O19" s="177">
        <v>0.46957175925925926</v>
      </c>
      <c r="P19" s="70">
        <v>0.4732060185185185</v>
      </c>
      <c r="Q19" s="71">
        <f t="shared" si="5"/>
        <v>0.0036342592592592537</v>
      </c>
      <c r="R19" s="72">
        <f t="shared" si="6"/>
        <v>0.5079282407407407</v>
      </c>
      <c r="S19" s="72">
        <f t="shared" si="7"/>
        <v>0.1745949074074074</v>
      </c>
      <c r="T19" s="72">
        <f t="shared" si="8"/>
        <v>0.1174074074074074</v>
      </c>
      <c r="U19" s="147">
        <f t="shared" si="9"/>
        <v>11.204046347973794</v>
      </c>
      <c r="V19" s="177">
        <v>0.577025462962963</v>
      </c>
      <c r="W19" s="70">
        <v>0.5795138888888889</v>
      </c>
      <c r="X19" s="71">
        <f t="shared" si="10"/>
        <v>0.002488425925925908</v>
      </c>
      <c r="Y19" s="72">
        <f t="shared" si="11"/>
        <v>0.6003472222222223</v>
      </c>
      <c r="Z19" s="72">
        <f t="shared" si="12"/>
        <v>0.24618055555555557</v>
      </c>
      <c r="AA19" s="72">
        <f t="shared" si="13"/>
        <v>0.07158564814814816</v>
      </c>
      <c r="AB19" s="147">
        <f t="shared" si="14"/>
        <v>14.831167215969154</v>
      </c>
      <c r="AC19" s="182">
        <v>0.6235995370370371</v>
      </c>
      <c r="AD19" s="130">
        <f t="shared" si="15"/>
        <v>0.2694328703703704</v>
      </c>
      <c r="AE19" s="73">
        <f t="shared" si="16"/>
        <v>14.374130530322805</v>
      </c>
      <c r="AF19" s="72">
        <f t="shared" si="17"/>
        <v>0.023252314814814823</v>
      </c>
      <c r="AG19" s="74">
        <f t="shared" si="18"/>
        <v>22.973542137305202</v>
      </c>
      <c r="AH19" s="72">
        <f t="shared" si="22"/>
        <v>0.00822916666666662</v>
      </c>
      <c r="AI19" s="147">
        <f t="shared" si="19"/>
        <v>14.374130530322805</v>
      </c>
      <c r="AJ19" s="76">
        <f t="shared" si="20"/>
        <v>0.26943287037037045</v>
      </c>
      <c r="AK19" s="76">
        <f t="shared" si="21"/>
        <v>0</v>
      </c>
      <c r="IU19"/>
      <c r="IV19"/>
    </row>
    <row r="20" spans="1:37" ht="12.75">
      <c r="A20" s="122">
        <v>12</v>
      </c>
      <c r="B20" s="146">
        <v>1</v>
      </c>
      <c r="C20" s="77" t="s">
        <v>59</v>
      </c>
      <c r="D20" s="78"/>
      <c r="E20" s="67" t="s">
        <v>76</v>
      </c>
      <c r="F20" s="79" t="s">
        <v>77</v>
      </c>
      <c r="G20" s="161" t="s">
        <v>78</v>
      </c>
      <c r="H20" s="172">
        <v>0.3199768518518519</v>
      </c>
      <c r="I20" s="168">
        <v>0.3258912037037037</v>
      </c>
      <c r="J20" s="68">
        <f t="shared" si="0"/>
        <v>0.005914351851851851</v>
      </c>
      <c r="K20" s="69">
        <f t="shared" si="1"/>
        <v>0.3536689814814815</v>
      </c>
      <c r="L20" s="69">
        <f t="shared" si="2"/>
        <v>0.05505787037037041</v>
      </c>
      <c r="M20" s="69">
        <f t="shared" si="3"/>
        <v>0.05505787037037041</v>
      </c>
      <c r="N20" s="173">
        <f t="shared" si="4"/>
        <v>17.464141912323537</v>
      </c>
      <c r="O20" s="177">
        <v>0.4618287037037037</v>
      </c>
      <c r="P20" s="70">
        <v>0.4660185185185185</v>
      </c>
      <c r="Q20" s="71">
        <f t="shared" si="5"/>
        <v>0.004189814814814785</v>
      </c>
      <c r="R20" s="72">
        <f t="shared" si="6"/>
        <v>0.5007407407407407</v>
      </c>
      <c r="S20" s="72">
        <f t="shared" si="7"/>
        <v>0.1674074074074074</v>
      </c>
      <c r="T20" s="72">
        <f t="shared" si="8"/>
        <v>0.11234953703703698</v>
      </c>
      <c r="U20" s="147">
        <f t="shared" si="9"/>
        <v>11.708441964957883</v>
      </c>
      <c r="V20" s="177">
        <v>0.5779050925925926</v>
      </c>
      <c r="W20" s="70">
        <v>0.583287037037037</v>
      </c>
      <c r="X20" s="71">
        <f t="shared" si="10"/>
        <v>0.005381944444444398</v>
      </c>
      <c r="Y20" s="72">
        <f t="shared" si="11"/>
        <v>0.6041203703703704</v>
      </c>
      <c r="Z20" s="72">
        <f t="shared" si="12"/>
        <v>0.24995370370370368</v>
      </c>
      <c r="AA20" s="72">
        <f t="shared" si="13"/>
        <v>0.08254629629629628</v>
      </c>
      <c r="AB20" s="147">
        <f t="shared" si="14"/>
        <v>12.861857716036067</v>
      </c>
      <c r="AC20" s="182">
        <v>0.6484375</v>
      </c>
      <c r="AD20" s="130">
        <f t="shared" si="15"/>
        <v>0.2942708333333333</v>
      </c>
      <c r="AE20" s="73">
        <f t="shared" si="16"/>
        <v>13.160880417517586</v>
      </c>
      <c r="AF20" s="72">
        <f t="shared" si="17"/>
        <v>0.04431712962962964</v>
      </c>
      <c r="AG20" s="74">
        <f t="shared" si="18"/>
        <v>12.053759768567813</v>
      </c>
      <c r="AH20" s="72">
        <f t="shared" si="22"/>
        <v>0.015486111111111034</v>
      </c>
      <c r="AI20" s="147">
        <f t="shared" si="19"/>
        <v>13.160880417517586</v>
      </c>
      <c r="AJ20" s="76">
        <f t="shared" si="20"/>
        <v>0.29427083333333337</v>
      </c>
      <c r="AK20" s="76">
        <f t="shared" si="21"/>
        <v>0</v>
      </c>
    </row>
    <row r="21" spans="1:256" s="82" customFormat="1" ht="12.75">
      <c r="A21" s="122">
        <v>13</v>
      </c>
      <c r="B21" s="146">
        <v>41</v>
      </c>
      <c r="C21" s="77" t="s">
        <v>39</v>
      </c>
      <c r="D21" s="77"/>
      <c r="E21" s="67" t="s">
        <v>79</v>
      </c>
      <c r="F21" s="79" t="s">
        <v>80</v>
      </c>
      <c r="G21" s="162" t="s">
        <v>81</v>
      </c>
      <c r="H21" s="172">
        <v>0.3385532407407407</v>
      </c>
      <c r="I21" s="168">
        <v>0.34025462962962966</v>
      </c>
      <c r="J21" s="68">
        <f t="shared" si="0"/>
        <v>0.0017013888888889328</v>
      </c>
      <c r="K21" s="69">
        <f t="shared" si="1"/>
        <v>0.36803240740740745</v>
      </c>
      <c r="L21" s="69">
        <f t="shared" si="2"/>
        <v>0.06942129629629634</v>
      </c>
      <c r="M21" s="69">
        <f t="shared" si="3"/>
        <v>0.06942129629629634</v>
      </c>
      <c r="N21" s="173">
        <f t="shared" si="4"/>
        <v>13.850770769743761</v>
      </c>
      <c r="O21" s="177">
        <v>0.48984953703703704</v>
      </c>
      <c r="P21" s="70">
        <v>0.4927662037037037</v>
      </c>
      <c r="Q21" s="71">
        <f t="shared" si="5"/>
        <v>0.0029166666666666785</v>
      </c>
      <c r="R21" s="72">
        <f t="shared" si="6"/>
        <v>0.5274884259259259</v>
      </c>
      <c r="S21" s="72">
        <f t="shared" si="7"/>
        <v>0.19415509259259262</v>
      </c>
      <c r="T21" s="72">
        <f t="shared" si="8"/>
        <v>0.12473379629629627</v>
      </c>
      <c r="U21" s="147">
        <f t="shared" si="9"/>
        <v>10.545963269355681</v>
      </c>
      <c r="V21" s="177">
        <v>0.6092824074074074</v>
      </c>
      <c r="W21" s="70">
        <v>0.6115856481481482</v>
      </c>
      <c r="X21" s="71">
        <f t="shared" si="10"/>
        <v>0.0023032407407408417</v>
      </c>
      <c r="Y21" s="72">
        <f t="shared" si="11"/>
        <v>0.6324189814814816</v>
      </c>
      <c r="Z21" s="72">
        <f t="shared" si="12"/>
        <v>0.2782523148148149</v>
      </c>
      <c r="AA21" s="72">
        <f t="shared" si="13"/>
        <v>0.08409722222222227</v>
      </c>
      <c r="AB21" s="147">
        <f t="shared" si="14"/>
        <v>12.624658578415804</v>
      </c>
      <c r="AC21" s="182">
        <v>0.6571759259259259</v>
      </c>
      <c r="AD21" s="130">
        <f t="shared" si="15"/>
        <v>0.3030092592592592</v>
      </c>
      <c r="AE21" s="73">
        <f t="shared" si="16"/>
        <v>12.781336310748074</v>
      </c>
      <c r="AF21" s="72">
        <f t="shared" si="17"/>
        <v>0.024756944444444318</v>
      </c>
      <c r="AG21" s="74">
        <f t="shared" si="18"/>
        <v>21.57730067968497</v>
      </c>
      <c r="AH21" s="72">
        <f t="shared" si="22"/>
        <v>0.006921296296296453</v>
      </c>
      <c r="AI21" s="147">
        <f t="shared" si="19"/>
        <v>12.781336310748074</v>
      </c>
      <c r="AJ21" s="76">
        <f t="shared" si="20"/>
        <v>0.30300925925925926</v>
      </c>
      <c r="AK21" s="76">
        <f t="shared" si="21"/>
        <v>0</v>
      </c>
      <c r="IU21"/>
      <c r="IV21"/>
    </row>
    <row r="22" spans="1:37" ht="12.75">
      <c r="A22" s="122">
        <v>14</v>
      </c>
      <c r="B22" s="146">
        <v>22</v>
      </c>
      <c r="C22" s="77" t="s">
        <v>63</v>
      </c>
      <c r="D22" s="77"/>
      <c r="E22" s="67" t="s">
        <v>82</v>
      </c>
      <c r="F22" s="79" t="s">
        <v>83</v>
      </c>
      <c r="G22" s="163" t="s">
        <v>84</v>
      </c>
      <c r="H22" s="172">
        <v>0.3261574074074074</v>
      </c>
      <c r="I22" s="168">
        <v>0.3328935185185185</v>
      </c>
      <c r="J22" s="68">
        <f t="shared" si="0"/>
        <v>0.006736111111111109</v>
      </c>
      <c r="K22" s="69">
        <f t="shared" si="1"/>
        <v>0.3606712962962963</v>
      </c>
      <c r="L22" s="69">
        <f t="shared" si="2"/>
        <v>0.06206018518518519</v>
      </c>
      <c r="M22" s="69">
        <f t="shared" si="3"/>
        <v>0.06206018518518519</v>
      </c>
      <c r="N22" s="173">
        <f t="shared" si="4"/>
        <v>15.493644736464578</v>
      </c>
      <c r="O22" s="177">
        <v>0.4914236111111111</v>
      </c>
      <c r="P22" s="70">
        <v>0.49438657407407405</v>
      </c>
      <c r="Q22" s="71">
        <f t="shared" si="5"/>
        <v>0.002962962962962945</v>
      </c>
      <c r="R22" s="72">
        <f t="shared" si="6"/>
        <v>0.5291087962962963</v>
      </c>
      <c r="S22" s="72">
        <f t="shared" si="7"/>
        <v>0.19577546296296294</v>
      </c>
      <c r="T22" s="72">
        <f t="shared" si="8"/>
        <v>0.13371527777777775</v>
      </c>
      <c r="U22" s="147">
        <f t="shared" si="9"/>
        <v>9.837604618181093</v>
      </c>
      <c r="V22" s="177">
        <v>0.6086458333333333</v>
      </c>
      <c r="W22" s="70">
        <v>0.6121527777777778</v>
      </c>
      <c r="X22" s="71">
        <f t="shared" si="10"/>
        <v>0.0035069444444444375</v>
      </c>
      <c r="Y22" s="72">
        <f t="shared" si="11"/>
        <v>0.6329861111111111</v>
      </c>
      <c r="Z22" s="72">
        <f t="shared" si="12"/>
        <v>0.27881944444444445</v>
      </c>
      <c r="AA22" s="72">
        <f t="shared" si="13"/>
        <v>0.08304398148148151</v>
      </c>
      <c r="AB22" s="147">
        <f t="shared" si="14"/>
        <v>12.784776199410345</v>
      </c>
      <c r="AC22" s="182">
        <v>0.6605324074074074</v>
      </c>
      <c r="AD22" s="130">
        <f t="shared" si="15"/>
        <v>0.3063657407407407</v>
      </c>
      <c r="AE22" s="73">
        <f t="shared" si="16"/>
        <v>12.641306558949172</v>
      </c>
      <c r="AF22" s="72">
        <f t="shared" si="17"/>
        <v>0.027546296296296235</v>
      </c>
      <c r="AG22" s="74">
        <f t="shared" si="18"/>
        <v>19.392372333548806</v>
      </c>
      <c r="AH22" s="72">
        <f t="shared" si="22"/>
        <v>0.013206018518518492</v>
      </c>
      <c r="AI22" s="147">
        <f t="shared" si="19"/>
        <v>12.641306558949172</v>
      </c>
      <c r="AJ22" s="76">
        <f t="shared" si="20"/>
        <v>0.30636574074074074</v>
      </c>
      <c r="AK22" s="76">
        <f t="shared" si="21"/>
        <v>0</v>
      </c>
    </row>
    <row r="23" spans="1:37" ht="12.75">
      <c r="A23" s="122">
        <v>15</v>
      </c>
      <c r="B23" s="146">
        <v>9</v>
      </c>
      <c r="C23" s="77" t="s">
        <v>59</v>
      </c>
      <c r="D23" s="77"/>
      <c r="E23" s="67" t="s">
        <v>85</v>
      </c>
      <c r="F23" s="79" t="s">
        <v>86</v>
      </c>
      <c r="G23" s="161" t="s">
        <v>87</v>
      </c>
      <c r="H23" s="172">
        <v>0.33219907407407406</v>
      </c>
      <c r="I23" s="168">
        <v>0.33631944444444445</v>
      </c>
      <c r="J23" s="68">
        <f t="shared" si="0"/>
        <v>0.004120370370370385</v>
      </c>
      <c r="K23" s="69">
        <f t="shared" si="1"/>
        <v>0.36409722222222224</v>
      </c>
      <c r="L23" s="69">
        <f t="shared" si="2"/>
        <v>0.06548611111111113</v>
      </c>
      <c r="M23" s="69">
        <f t="shared" si="3"/>
        <v>0.06548611111111113</v>
      </c>
      <c r="N23" s="173">
        <f t="shared" si="4"/>
        <v>14.683089974712457</v>
      </c>
      <c r="O23" s="177">
        <v>0.48300925925925925</v>
      </c>
      <c r="P23" s="70">
        <v>0.4857523148148148</v>
      </c>
      <c r="Q23" s="71">
        <f t="shared" si="5"/>
        <v>0.0027430555555555403</v>
      </c>
      <c r="R23" s="72">
        <f t="shared" si="6"/>
        <v>0.520474537037037</v>
      </c>
      <c r="S23" s="72">
        <f t="shared" si="7"/>
        <v>0.18714120370370368</v>
      </c>
      <c r="T23" s="72">
        <f t="shared" si="8"/>
        <v>0.12165509259259255</v>
      </c>
      <c r="U23" s="147">
        <f t="shared" si="9"/>
        <v>10.812848078569706</v>
      </c>
      <c r="V23" s="177">
        <v>0.6106944444444444</v>
      </c>
      <c r="W23" s="70">
        <v>0.6126736111111111</v>
      </c>
      <c r="X23" s="71">
        <f t="shared" si="10"/>
        <v>0.001979166666666643</v>
      </c>
      <c r="Y23" s="72">
        <f t="shared" si="11"/>
        <v>0.6335069444444444</v>
      </c>
      <c r="Z23" s="72">
        <f t="shared" si="12"/>
        <v>0.2793402777777777</v>
      </c>
      <c r="AA23" s="72">
        <f t="shared" si="13"/>
        <v>0.09219907407407402</v>
      </c>
      <c r="AB23" s="147">
        <f t="shared" si="14"/>
        <v>11.515286119855537</v>
      </c>
      <c r="AC23" s="182">
        <v>0.6655555555555556</v>
      </c>
      <c r="AD23" s="130">
        <f t="shared" si="15"/>
        <v>0.3113888888888888</v>
      </c>
      <c r="AE23" s="73">
        <f t="shared" si="16"/>
        <v>12.43738420366431</v>
      </c>
      <c r="AF23" s="72">
        <f t="shared" si="17"/>
        <v>0.032048611111111125</v>
      </c>
      <c r="AG23" s="74">
        <f t="shared" si="18"/>
        <v>16.668055671305943</v>
      </c>
      <c r="AH23" s="72">
        <f t="shared" si="22"/>
        <v>0.008842592592592569</v>
      </c>
      <c r="AI23" s="147">
        <f t="shared" si="19"/>
        <v>12.43738420366431</v>
      </c>
      <c r="AJ23" s="76">
        <f t="shared" si="20"/>
        <v>0.31138888888888894</v>
      </c>
      <c r="AK23" s="76">
        <f t="shared" si="21"/>
        <v>0</v>
      </c>
    </row>
    <row r="24" spans="1:48" ht="12.75">
      <c r="A24" s="122">
        <v>16</v>
      </c>
      <c r="B24" s="146">
        <v>32</v>
      </c>
      <c r="C24" s="77" t="s">
        <v>88</v>
      </c>
      <c r="D24" s="78">
        <v>1</v>
      </c>
      <c r="E24" s="67" t="s">
        <v>89</v>
      </c>
      <c r="F24" s="79" t="s">
        <v>90</v>
      </c>
      <c r="G24" s="161" t="s">
        <v>91</v>
      </c>
      <c r="H24" s="172">
        <v>0.34239583333333334</v>
      </c>
      <c r="I24" s="168">
        <v>0.3441550925925926</v>
      </c>
      <c r="J24" s="68">
        <f t="shared" si="0"/>
        <v>0.0017592592592592382</v>
      </c>
      <c r="K24" s="69">
        <f t="shared" si="1"/>
        <v>0.37193287037037037</v>
      </c>
      <c r="L24" s="69">
        <f t="shared" si="2"/>
        <v>0.07332175925925927</v>
      </c>
      <c r="M24" s="69">
        <f t="shared" si="3"/>
        <v>0.07332175925925927</v>
      </c>
      <c r="N24" s="173">
        <f t="shared" si="4"/>
        <v>13.113957865339081</v>
      </c>
      <c r="O24" s="177">
        <v>0.49288194444444444</v>
      </c>
      <c r="P24" s="70">
        <v>0.4960648148148148</v>
      </c>
      <c r="Q24" s="71">
        <f t="shared" si="5"/>
        <v>0.00318287037037035</v>
      </c>
      <c r="R24" s="72">
        <f t="shared" si="6"/>
        <v>0.530787037037037</v>
      </c>
      <c r="S24" s="72">
        <f t="shared" si="7"/>
        <v>0.1974537037037037</v>
      </c>
      <c r="T24" s="72">
        <f t="shared" si="8"/>
        <v>0.12413194444444442</v>
      </c>
      <c r="U24" s="147">
        <f t="shared" si="9"/>
        <v>10.597095212479829</v>
      </c>
      <c r="V24" s="177">
        <v>0.6109606481481481</v>
      </c>
      <c r="W24" s="70">
        <v>0.6136111111111111</v>
      </c>
      <c r="X24" s="71">
        <f t="shared" si="10"/>
        <v>0.002650462962963007</v>
      </c>
      <c r="Y24" s="72">
        <f t="shared" si="11"/>
        <v>0.6344444444444445</v>
      </c>
      <c r="Z24" s="72">
        <f t="shared" si="12"/>
        <v>0.2802777777777778</v>
      </c>
      <c r="AA24" s="72">
        <f t="shared" si="13"/>
        <v>0.0828240740740741</v>
      </c>
      <c r="AB24" s="147">
        <f t="shared" si="14"/>
        <v>12.818721245216492</v>
      </c>
      <c r="AC24" s="182">
        <v>0.6677083333333333</v>
      </c>
      <c r="AD24" s="130">
        <f t="shared" si="15"/>
        <v>0.31354166666666666</v>
      </c>
      <c r="AE24" s="73">
        <f t="shared" si="16"/>
        <v>12.35198909617514</v>
      </c>
      <c r="AF24" s="72">
        <f t="shared" si="17"/>
        <v>0.03326388888888887</v>
      </c>
      <c r="AG24" s="74">
        <f t="shared" si="18"/>
        <v>16.059097478721696</v>
      </c>
      <c r="AH24" s="72">
        <f t="shared" si="22"/>
        <v>0.007592592592592595</v>
      </c>
      <c r="AI24" s="147">
        <f t="shared" si="19"/>
        <v>12.35198909617514</v>
      </c>
      <c r="AJ24" s="76">
        <f t="shared" si="20"/>
        <v>0.3135416666666667</v>
      </c>
      <c r="AK24" s="76">
        <f t="shared" si="21"/>
        <v>0</v>
      </c>
      <c r="AM24">
        <v>47</v>
      </c>
      <c r="AN24">
        <v>34</v>
      </c>
      <c r="AO24">
        <v>24</v>
      </c>
      <c r="AP24">
        <v>44</v>
      </c>
      <c r="AQ24">
        <v>33</v>
      </c>
      <c r="AR24">
        <v>27</v>
      </c>
      <c r="AS24">
        <v>10</v>
      </c>
      <c r="AT24">
        <v>20</v>
      </c>
      <c r="AU24">
        <v>5</v>
      </c>
      <c r="AV24">
        <v>48</v>
      </c>
    </row>
    <row r="25" spans="1:48" ht="12.75">
      <c r="A25" s="122">
        <v>17</v>
      </c>
      <c r="B25" s="146">
        <v>12</v>
      </c>
      <c r="C25" s="77" t="s">
        <v>59</v>
      </c>
      <c r="D25" s="78">
        <v>1</v>
      </c>
      <c r="E25" s="67" t="s">
        <v>92</v>
      </c>
      <c r="F25" s="79" t="s">
        <v>93</v>
      </c>
      <c r="G25" s="161" t="s">
        <v>253</v>
      </c>
      <c r="H25" s="172">
        <v>0.3424421296296296</v>
      </c>
      <c r="I25" s="168">
        <v>0.3440740740740741</v>
      </c>
      <c r="J25" s="68">
        <f t="shared" si="0"/>
        <v>0.0016319444444444775</v>
      </c>
      <c r="K25" s="69">
        <f t="shared" si="1"/>
        <v>0.3718518518518519</v>
      </c>
      <c r="L25" s="69">
        <f t="shared" si="2"/>
        <v>0.07324074074074077</v>
      </c>
      <c r="M25" s="69">
        <f t="shared" si="3"/>
        <v>0.07324074074074077</v>
      </c>
      <c r="N25" s="173">
        <f t="shared" si="4"/>
        <v>13.128464455898083</v>
      </c>
      <c r="O25" s="177">
        <v>0.49288194444444444</v>
      </c>
      <c r="P25" s="70">
        <v>0.49627314814814816</v>
      </c>
      <c r="Q25" s="71">
        <f t="shared" si="5"/>
        <v>0.0033912037037037157</v>
      </c>
      <c r="R25" s="72">
        <f t="shared" si="6"/>
        <v>0.5309953703703704</v>
      </c>
      <c r="S25" s="72">
        <f t="shared" si="7"/>
        <v>0.19766203703703705</v>
      </c>
      <c r="T25" s="72">
        <f t="shared" si="8"/>
        <v>0.12442129629629628</v>
      </c>
      <c r="U25" s="147">
        <f t="shared" si="9"/>
        <v>10.572450805008947</v>
      </c>
      <c r="V25" s="177">
        <v>0.6109490740740741</v>
      </c>
      <c r="W25" s="70">
        <v>0.6137152777777778</v>
      </c>
      <c r="X25" s="71">
        <f t="shared" si="10"/>
        <v>0.002766203703703729</v>
      </c>
      <c r="Y25" s="72">
        <f t="shared" si="11"/>
        <v>0.6345486111111112</v>
      </c>
      <c r="Z25" s="72">
        <f t="shared" si="12"/>
        <v>0.2803819444444445</v>
      </c>
      <c r="AA25" s="72">
        <f t="shared" si="13"/>
        <v>0.08271990740740742</v>
      </c>
      <c r="AB25" s="147">
        <f t="shared" si="14"/>
        <v>12.834863471494224</v>
      </c>
      <c r="AC25" s="182">
        <v>0.6677199074074074</v>
      </c>
      <c r="AD25" s="130">
        <f t="shared" si="15"/>
        <v>0.3135532407407407</v>
      </c>
      <c r="AE25" s="73">
        <f t="shared" si="16"/>
        <v>12.351533151798922</v>
      </c>
      <c r="AF25" s="72">
        <f t="shared" si="17"/>
        <v>0.03317129629629623</v>
      </c>
      <c r="AG25" s="74">
        <f t="shared" si="18"/>
        <v>16.10392398947877</v>
      </c>
      <c r="AH25" s="72">
        <f t="shared" si="22"/>
        <v>0.007789351851851922</v>
      </c>
      <c r="AI25" s="147">
        <f t="shared" si="19"/>
        <v>12.351533151798922</v>
      </c>
      <c r="AJ25" s="76">
        <f t="shared" si="20"/>
        <v>0.31355324074074076</v>
      </c>
      <c r="AK25" s="76">
        <f t="shared" si="21"/>
        <v>0</v>
      </c>
      <c r="AL25" t="s">
        <v>94</v>
      </c>
      <c r="AM25" s="3">
        <v>0.20206018518518518</v>
      </c>
      <c r="AN25" s="3">
        <v>0.20457175925925927</v>
      </c>
      <c r="AO25" s="3">
        <v>0.2154513888888889</v>
      </c>
      <c r="AP25" s="3">
        <v>0.21725694444444443</v>
      </c>
      <c r="AQ25" s="3">
        <v>0.21917824074074074</v>
      </c>
      <c r="AR25" s="3">
        <v>0.2439699074074074</v>
      </c>
      <c r="AS25" s="3">
        <v>0.2494097222222222</v>
      </c>
      <c r="AT25" s="3">
        <v>0.2649884259259259</v>
      </c>
      <c r="AU25" s="3">
        <v>0.26568287037037036</v>
      </c>
      <c r="AV25" s="3">
        <v>0.2734722222222222</v>
      </c>
    </row>
    <row r="26" spans="1:75" ht="12.75">
      <c r="A26" s="122">
        <v>18</v>
      </c>
      <c r="B26" s="146">
        <v>17</v>
      </c>
      <c r="C26" s="77" t="s">
        <v>63</v>
      </c>
      <c r="D26" s="78"/>
      <c r="E26" s="67" t="s">
        <v>95</v>
      </c>
      <c r="F26" s="79" t="s">
        <v>96</v>
      </c>
      <c r="G26" s="161" t="s">
        <v>97</v>
      </c>
      <c r="H26" s="172">
        <v>0.32590277777777776</v>
      </c>
      <c r="I26" s="168">
        <v>0.33010416666666664</v>
      </c>
      <c r="J26" s="68">
        <f t="shared" si="0"/>
        <v>0.0042013888888888795</v>
      </c>
      <c r="K26" s="69">
        <f t="shared" si="1"/>
        <v>0.35788194444444443</v>
      </c>
      <c r="L26" s="69">
        <f t="shared" si="2"/>
        <v>0.05927083333333333</v>
      </c>
      <c r="M26" s="69">
        <f t="shared" si="3"/>
        <v>0.05927083333333333</v>
      </c>
      <c r="N26" s="173">
        <f t="shared" si="4"/>
        <v>16.222793024199</v>
      </c>
      <c r="O26" s="177">
        <v>0.5000347222222222</v>
      </c>
      <c r="P26" s="70">
        <v>0.5025462962962963</v>
      </c>
      <c r="Q26" s="71">
        <f t="shared" si="5"/>
        <v>0.0025115740740740966</v>
      </c>
      <c r="R26" s="72">
        <f t="shared" si="6"/>
        <v>0.5372685185185185</v>
      </c>
      <c r="S26" s="72">
        <f t="shared" si="7"/>
        <v>0.20393518518518522</v>
      </c>
      <c r="T26" s="72">
        <f t="shared" si="8"/>
        <v>0.1446643518518519</v>
      </c>
      <c r="U26" s="147">
        <f t="shared" si="9"/>
        <v>9.093035135118503</v>
      </c>
      <c r="V26" s="177">
        <v>0.6216319444444445</v>
      </c>
      <c r="W26" s="70">
        <v>0.6238425925925926</v>
      </c>
      <c r="X26" s="71">
        <f t="shared" si="10"/>
        <v>0.0022106481481480866</v>
      </c>
      <c r="Y26" s="72">
        <f t="shared" si="11"/>
        <v>0.6446759259259259</v>
      </c>
      <c r="Z26" s="72">
        <f t="shared" si="12"/>
        <v>0.29050925925925924</v>
      </c>
      <c r="AA26" s="72">
        <f t="shared" si="13"/>
        <v>0.08657407407407403</v>
      </c>
      <c r="AB26" s="147">
        <f t="shared" si="14"/>
        <v>12.263471822295351</v>
      </c>
      <c r="AC26" s="182">
        <v>0.6791666666666667</v>
      </c>
      <c r="AD26" s="130">
        <f t="shared" si="15"/>
        <v>0.325</v>
      </c>
      <c r="AE26" s="73">
        <f t="shared" si="16"/>
        <v>11.916502301117685</v>
      </c>
      <c r="AF26" s="72">
        <f t="shared" si="17"/>
        <v>0.034490740740740766</v>
      </c>
      <c r="AG26" s="74">
        <f t="shared" si="18"/>
        <v>15.487867836861128</v>
      </c>
      <c r="AH26" s="72">
        <f t="shared" si="22"/>
        <v>0.008923611111111063</v>
      </c>
      <c r="AI26" s="147">
        <f t="shared" si="19"/>
        <v>11.916502301117685</v>
      </c>
      <c r="AJ26" s="76">
        <f t="shared" si="20"/>
        <v>0.32500000000000007</v>
      </c>
      <c r="AK26" s="76">
        <f t="shared" si="21"/>
        <v>0</v>
      </c>
      <c r="AL26" t="s">
        <v>98</v>
      </c>
      <c r="AM26" s="3">
        <v>0.20206018518518518</v>
      </c>
      <c r="AN26" s="3">
        <v>0.20206018518518518</v>
      </c>
      <c r="AO26" s="3">
        <v>0.20206018518518518</v>
      </c>
      <c r="AP26" s="3">
        <v>0.20206018518518518</v>
      </c>
      <c r="AQ26" s="3">
        <v>0.20206018518518518</v>
      </c>
      <c r="AR26" s="3">
        <v>0.20206018518518518</v>
      </c>
      <c r="AS26" s="3">
        <v>0.20206018518518518</v>
      </c>
      <c r="AT26" s="3">
        <v>0.20206018518518518</v>
      </c>
      <c r="AU26" s="3">
        <v>0.20206018518518518</v>
      </c>
      <c r="AV26" s="3">
        <v>0.20206018518518518</v>
      </c>
      <c r="AW26" s="83">
        <v>10.202060185185186</v>
      </c>
      <c r="AX26" s="83">
        <v>11.202060185185186</v>
      </c>
      <c r="AY26" s="83">
        <v>12.202060185185186</v>
      </c>
      <c r="AZ26" s="83">
        <v>13.202060185185186</v>
      </c>
      <c r="BA26" s="83">
        <v>14.202060185185186</v>
      </c>
      <c r="BB26" s="83">
        <v>15.202060185185186</v>
      </c>
      <c r="BC26" s="83">
        <v>16.202060185185186</v>
      </c>
      <c r="BD26" s="83">
        <v>17.202060185185186</v>
      </c>
      <c r="BE26" s="83">
        <v>18.202060185185186</v>
      </c>
      <c r="BF26" s="83">
        <v>19.202060185185186</v>
      </c>
      <c r="BG26" s="83">
        <v>20.202060185185186</v>
      </c>
      <c r="BH26" s="83">
        <v>21.202060185185186</v>
      </c>
      <c r="BI26" s="83">
        <v>22.202060185185186</v>
      </c>
      <c r="BJ26" s="83">
        <v>23.202060185185186</v>
      </c>
      <c r="BK26" s="83">
        <v>24.202060185185186</v>
      </c>
      <c r="BL26" s="83">
        <v>25.202060185185186</v>
      </c>
      <c r="BM26" s="83">
        <v>26.202060185185186</v>
      </c>
      <c r="BN26" s="83">
        <v>27.202060185185186</v>
      </c>
      <c r="BO26" s="83">
        <v>28.202060185185186</v>
      </c>
      <c r="BP26" s="83">
        <v>29.202060185185186</v>
      </c>
      <c r="BQ26" s="83">
        <v>30.202060185185186</v>
      </c>
      <c r="BR26" s="83">
        <v>31.202060185185186</v>
      </c>
      <c r="BS26" s="83">
        <v>32.20206018518518</v>
      </c>
      <c r="BT26" s="83">
        <v>33.20206018518518</v>
      </c>
      <c r="BU26" s="83">
        <v>34.20206018518518</v>
      </c>
      <c r="BV26" s="83">
        <v>35.20206018518518</v>
      </c>
      <c r="BW26" s="83">
        <v>36.20206018518518</v>
      </c>
    </row>
    <row r="27" spans="1:48" ht="12.75">
      <c r="A27" s="122">
        <v>19</v>
      </c>
      <c r="B27" s="146">
        <v>45</v>
      </c>
      <c r="C27" s="84" t="s">
        <v>39</v>
      </c>
      <c r="D27" s="80"/>
      <c r="E27" s="85" t="s">
        <v>99</v>
      </c>
      <c r="F27" s="81" t="s">
        <v>100</v>
      </c>
      <c r="G27" s="162" t="s">
        <v>101</v>
      </c>
      <c r="H27" s="172">
        <v>0.33217592592592593</v>
      </c>
      <c r="I27" s="168">
        <v>0.3365740740740741</v>
      </c>
      <c r="J27" s="68">
        <f t="shared" si="0"/>
        <v>0.004398148148148151</v>
      </c>
      <c r="K27" s="69">
        <f t="shared" si="1"/>
        <v>0.36435185185185187</v>
      </c>
      <c r="L27" s="69">
        <f t="shared" si="2"/>
        <v>0.06574074074074077</v>
      </c>
      <c r="M27" s="69">
        <f t="shared" si="3"/>
        <v>0.06574074074074077</v>
      </c>
      <c r="N27" s="173">
        <f t="shared" si="4"/>
        <v>14.626218851570965</v>
      </c>
      <c r="O27" s="177">
        <v>0.48269675925925926</v>
      </c>
      <c r="P27" s="70">
        <v>0.48574074074074075</v>
      </c>
      <c r="Q27" s="71">
        <f t="shared" si="5"/>
        <v>0.0030439814814814947</v>
      </c>
      <c r="R27" s="72">
        <f t="shared" si="6"/>
        <v>0.520462962962963</v>
      </c>
      <c r="S27" s="72">
        <f t="shared" si="7"/>
        <v>0.18712962962962965</v>
      </c>
      <c r="T27" s="72">
        <f t="shared" si="8"/>
        <v>0.12138888888888888</v>
      </c>
      <c r="U27" s="147">
        <f t="shared" si="9"/>
        <v>10.83656046470692</v>
      </c>
      <c r="V27" s="177">
        <v>0.6108217592592593</v>
      </c>
      <c r="W27" s="70">
        <v>0.6126736111111111</v>
      </c>
      <c r="X27" s="71">
        <f t="shared" si="10"/>
        <v>0.0018518518518517713</v>
      </c>
      <c r="Y27" s="72">
        <f t="shared" si="11"/>
        <v>0.6335069444444444</v>
      </c>
      <c r="Z27" s="72">
        <f t="shared" si="12"/>
        <v>0.2793402777777777</v>
      </c>
      <c r="AA27" s="72">
        <f t="shared" si="13"/>
        <v>0.09221064814814806</v>
      </c>
      <c r="AB27" s="147">
        <f t="shared" si="14"/>
        <v>11.513840746927228</v>
      </c>
      <c r="AC27" s="182">
        <v>0.6926273148148148</v>
      </c>
      <c r="AD27" s="130">
        <f t="shared" si="15"/>
        <v>0.338460648148148</v>
      </c>
      <c r="AE27" s="73">
        <f t="shared" si="16"/>
        <v>11.442580604431303</v>
      </c>
      <c r="AF27" s="72">
        <f t="shared" si="17"/>
        <v>0.05912037037037032</v>
      </c>
      <c r="AG27" s="74">
        <f t="shared" si="18"/>
        <v>9.035600265044275</v>
      </c>
      <c r="AH27" s="72">
        <f t="shared" si="22"/>
        <v>0.009293981481481417</v>
      </c>
      <c r="AI27" s="147">
        <f t="shared" si="19"/>
        <v>11.442580604431303</v>
      </c>
      <c r="AJ27" s="76">
        <f t="shared" si="20"/>
        <v>0.33846064814814814</v>
      </c>
      <c r="AK27" s="76">
        <f t="shared" si="21"/>
        <v>0</v>
      </c>
      <c r="AL27" t="s">
        <v>102</v>
      </c>
      <c r="AM27" s="3">
        <f aca="true" t="shared" si="23" ref="AM27:AV27">AM25-AM26</f>
        <v>0</v>
      </c>
      <c r="AN27" s="3">
        <f t="shared" si="23"/>
        <v>0.0025115740740740966</v>
      </c>
      <c r="AO27" s="3">
        <f t="shared" si="23"/>
        <v>0.013391203703703725</v>
      </c>
      <c r="AP27" s="3">
        <f t="shared" si="23"/>
        <v>0.015196759259259257</v>
      </c>
      <c r="AQ27" s="3">
        <f t="shared" si="23"/>
        <v>0.017118055555555567</v>
      </c>
      <c r="AR27" s="3">
        <f t="shared" si="23"/>
        <v>0.04190972222222222</v>
      </c>
      <c r="AS27" s="3">
        <f t="shared" si="23"/>
        <v>0.04734953703703704</v>
      </c>
      <c r="AT27" s="3">
        <f t="shared" si="23"/>
        <v>0.06292824074074074</v>
      </c>
      <c r="AU27" s="3">
        <f t="shared" si="23"/>
        <v>0.06362268518518518</v>
      </c>
      <c r="AV27" s="3">
        <f t="shared" si="23"/>
        <v>0.07141203703703705</v>
      </c>
    </row>
    <row r="28" spans="1:48" ht="12.75">
      <c r="A28" s="122">
        <v>20</v>
      </c>
      <c r="B28" s="146">
        <v>42</v>
      </c>
      <c r="C28" s="84" t="s">
        <v>39</v>
      </c>
      <c r="D28" s="80"/>
      <c r="E28" s="86" t="s">
        <v>103</v>
      </c>
      <c r="F28" s="85" t="s">
        <v>104</v>
      </c>
      <c r="G28" s="162" t="s">
        <v>105</v>
      </c>
      <c r="H28" s="172">
        <v>0.33663194444444444</v>
      </c>
      <c r="I28" s="168">
        <v>0.3386342592592593</v>
      </c>
      <c r="J28" s="68">
        <f t="shared" si="0"/>
        <v>0.0020023148148148318</v>
      </c>
      <c r="K28" s="69">
        <f t="shared" si="1"/>
        <v>0.36641203703703706</v>
      </c>
      <c r="L28" s="69">
        <f t="shared" si="2"/>
        <v>0.06780092592592596</v>
      </c>
      <c r="M28" s="69">
        <f t="shared" si="3"/>
        <v>0.06780092592592596</v>
      </c>
      <c r="N28" s="173">
        <f t="shared" si="4"/>
        <v>14.181789531738318</v>
      </c>
      <c r="O28" s="177">
        <v>0.5041435185185185</v>
      </c>
      <c r="P28" s="70">
        <v>0.5072569444444445</v>
      </c>
      <c r="Q28" s="71">
        <f t="shared" si="5"/>
        <v>0.0031134259259260055</v>
      </c>
      <c r="R28" s="72">
        <f t="shared" si="6"/>
        <v>0.5419791666666667</v>
      </c>
      <c r="S28" s="72">
        <f t="shared" si="7"/>
        <v>0.20864583333333336</v>
      </c>
      <c r="T28" s="72">
        <f t="shared" si="8"/>
        <v>0.1408449074074074</v>
      </c>
      <c r="U28" s="147">
        <f t="shared" si="9"/>
        <v>9.339620852481401</v>
      </c>
      <c r="V28" s="177">
        <v>0.6253009259259259</v>
      </c>
      <c r="W28" s="70">
        <v>0.6280208333333334</v>
      </c>
      <c r="X28" s="71">
        <f t="shared" si="10"/>
        <v>0.0027199074074074625</v>
      </c>
      <c r="Y28" s="72">
        <f t="shared" si="11"/>
        <v>0.6488541666666667</v>
      </c>
      <c r="Z28" s="72">
        <f t="shared" si="12"/>
        <v>0.29468750000000005</v>
      </c>
      <c r="AA28" s="72">
        <f t="shared" si="13"/>
        <v>0.08604166666666668</v>
      </c>
      <c r="AB28" s="147">
        <f t="shared" si="14"/>
        <v>12.339355559694543</v>
      </c>
      <c r="AC28" s="182">
        <v>0.6934027777777778</v>
      </c>
      <c r="AD28" s="130">
        <f t="shared" si="15"/>
        <v>0.3392361111111111</v>
      </c>
      <c r="AE28" s="73">
        <f t="shared" si="16"/>
        <v>11.416423903629635</v>
      </c>
      <c r="AF28" s="72">
        <f t="shared" si="17"/>
        <v>0.04454861111111108</v>
      </c>
      <c r="AG28" s="74">
        <f t="shared" si="18"/>
        <v>11.99112656634091</v>
      </c>
      <c r="AH28" s="72">
        <f t="shared" si="22"/>
        <v>0.0078356481481483</v>
      </c>
      <c r="AI28" s="147">
        <f t="shared" si="19"/>
        <v>11.416423903629635</v>
      </c>
      <c r="AJ28" s="76">
        <f t="shared" si="20"/>
        <v>0.3392361111111112</v>
      </c>
      <c r="AK28" s="76">
        <f t="shared" si="21"/>
        <v>0</v>
      </c>
      <c r="AL28" t="s">
        <v>106</v>
      </c>
      <c r="AM28" s="87">
        <f>200-AM27</f>
        <v>200</v>
      </c>
      <c r="AN28" s="88">
        <f aca="true" t="shared" si="24" ref="AN28:AV28">200-HOUR(AN27)*60-MINUTE(AN27)-SECOND(AN27)/60</f>
        <v>196.38333333333333</v>
      </c>
      <c r="AO28" s="88">
        <f t="shared" si="24"/>
        <v>180.71666666666667</v>
      </c>
      <c r="AP28" s="88">
        <f t="shared" si="24"/>
        <v>178.11666666666667</v>
      </c>
      <c r="AQ28" s="88">
        <f t="shared" si="24"/>
        <v>175.35</v>
      </c>
      <c r="AR28" s="88">
        <f t="shared" si="24"/>
        <v>139.65</v>
      </c>
      <c r="AS28" s="88">
        <f t="shared" si="24"/>
        <v>131.81666666666666</v>
      </c>
      <c r="AT28" s="88">
        <f t="shared" si="24"/>
        <v>109.38333333333334</v>
      </c>
      <c r="AU28" s="88">
        <f t="shared" si="24"/>
        <v>108.38333333333334</v>
      </c>
      <c r="AV28" s="88">
        <f t="shared" si="24"/>
        <v>97.16666666666667</v>
      </c>
    </row>
    <row r="29" spans="1:48" ht="12.75">
      <c r="A29" s="122">
        <v>21</v>
      </c>
      <c r="B29" s="146">
        <v>19</v>
      </c>
      <c r="C29" s="77" t="s">
        <v>63</v>
      </c>
      <c r="D29" s="78"/>
      <c r="E29" s="67" t="s">
        <v>107</v>
      </c>
      <c r="F29" s="79" t="s">
        <v>108</v>
      </c>
      <c r="G29" s="161" t="s">
        <v>109</v>
      </c>
      <c r="H29" s="172">
        <v>0.3367824074074074</v>
      </c>
      <c r="I29" s="168">
        <v>0.3389351851851852</v>
      </c>
      <c r="J29" s="68">
        <f t="shared" si="0"/>
        <v>0.0021527777777777812</v>
      </c>
      <c r="K29" s="69">
        <f t="shared" si="1"/>
        <v>0.36671296296296296</v>
      </c>
      <c r="L29" s="69">
        <f t="shared" si="2"/>
        <v>0.06810185185185186</v>
      </c>
      <c r="M29" s="69">
        <f t="shared" si="3"/>
        <v>0.06810185185185186</v>
      </c>
      <c r="N29" s="173">
        <f t="shared" si="4"/>
        <v>14.11912356847775</v>
      </c>
      <c r="O29" s="177">
        <v>0.5045949074074074</v>
      </c>
      <c r="P29" s="70">
        <v>0.5070370370370371</v>
      </c>
      <c r="Q29" s="71">
        <f t="shared" si="5"/>
        <v>0.0024421296296296413</v>
      </c>
      <c r="R29" s="72">
        <f t="shared" si="6"/>
        <v>0.5417592592592593</v>
      </c>
      <c r="S29" s="72">
        <f t="shared" si="7"/>
        <v>0.20842592592592596</v>
      </c>
      <c r="T29" s="72">
        <f t="shared" si="8"/>
        <v>0.1403240740740741</v>
      </c>
      <c r="U29" s="147">
        <f t="shared" si="9"/>
        <v>9.374286221861281</v>
      </c>
      <c r="V29" s="177">
        <v>0.6253356481481481</v>
      </c>
      <c r="W29" s="70">
        <v>0.6274421296296296</v>
      </c>
      <c r="X29" s="71">
        <f t="shared" si="10"/>
        <v>0.0021064814814815147</v>
      </c>
      <c r="Y29" s="72">
        <f t="shared" si="11"/>
        <v>0.648275462962963</v>
      </c>
      <c r="Z29" s="72">
        <f t="shared" si="12"/>
        <v>0.2941087962962963</v>
      </c>
      <c r="AA29" s="72">
        <f t="shared" si="13"/>
        <v>0.08568287037037037</v>
      </c>
      <c r="AB29" s="147">
        <f t="shared" si="14"/>
        <v>12.391026506925467</v>
      </c>
      <c r="AC29" s="182">
        <v>0.6934143518518519</v>
      </c>
      <c r="AD29" s="130">
        <f t="shared" si="15"/>
        <v>0.33924768518518517</v>
      </c>
      <c r="AE29" s="73">
        <f t="shared" si="16"/>
        <v>11.416034410814527</v>
      </c>
      <c r="AF29" s="72">
        <f t="shared" si="17"/>
        <v>0.04513888888888884</v>
      </c>
      <c r="AG29" s="74">
        <f t="shared" si="18"/>
        <v>11.83431952662722</v>
      </c>
      <c r="AH29" s="72">
        <f t="shared" si="22"/>
        <v>0.006701388888888937</v>
      </c>
      <c r="AI29" s="147">
        <f t="shared" si="19"/>
        <v>11.416034410814527</v>
      </c>
      <c r="AJ29" s="76">
        <f t="shared" si="20"/>
        <v>0.3392476851851852</v>
      </c>
      <c r="AK29" s="76">
        <f t="shared" si="21"/>
        <v>0</v>
      </c>
      <c r="AM29">
        <v>351</v>
      </c>
      <c r="AN29">
        <v>333</v>
      </c>
      <c r="AO29">
        <v>356</v>
      </c>
      <c r="AP29">
        <v>372</v>
      </c>
      <c r="AQ29">
        <v>388</v>
      </c>
      <c r="AR29">
        <v>326</v>
      </c>
      <c r="AS29">
        <v>333</v>
      </c>
      <c r="AT29">
        <v>314</v>
      </c>
      <c r="AU29">
        <v>269</v>
      </c>
      <c r="AV29">
        <v>392</v>
      </c>
    </row>
    <row r="30" spans="1:48" ht="12.75">
      <c r="A30" s="122">
        <v>22</v>
      </c>
      <c r="B30" s="146">
        <v>4</v>
      </c>
      <c r="C30" s="77" t="s">
        <v>88</v>
      </c>
      <c r="D30" s="77"/>
      <c r="E30" s="67" t="s">
        <v>110</v>
      </c>
      <c r="F30" s="79" t="s">
        <v>111</v>
      </c>
      <c r="G30" s="161" t="s">
        <v>112</v>
      </c>
      <c r="H30" s="172">
        <v>0.34835648148148146</v>
      </c>
      <c r="I30" s="168">
        <v>0.3514814814814815</v>
      </c>
      <c r="J30" s="68">
        <f t="shared" si="0"/>
        <v>0.0031250000000000444</v>
      </c>
      <c r="K30" s="69">
        <f t="shared" si="1"/>
        <v>0.3792592592592593</v>
      </c>
      <c r="L30" s="69">
        <f t="shared" si="2"/>
        <v>0.08064814814814819</v>
      </c>
      <c r="M30" s="69">
        <f t="shared" si="3"/>
        <v>0.08064814814814819</v>
      </c>
      <c r="N30" s="173">
        <f t="shared" si="4"/>
        <v>11.922635343990109</v>
      </c>
      <c r="O30" s="177">
        <v>0.5043865740740741</v>
      </c>
      <c r="P30" s="70">
        <v>0.5074768518518519</v>
      </c>
      <c r="Q30" s="71">
        <f t="shared" si="5"/>
        <v>0.0030902777777778168</v>
      </c>
      <c r="R30" s="72">
        <f t="shared" si="6"/>
        <v>0.5421990740740741</v>
      </c>
      <c r="S30" s="72">
        <f t="shared" si="7"/>
        <v>0.20886574074074077</v>
      </c>
      <c r="T30" s="72">
        <f t="shared" si="8"/>
        <v>0.12821759259259258</v>
      </c>
      <c r="U30" s="147">
        <f t="shared" si="9"/>
        <v>10.259419223131086</v>
      </c>
      <c r="V30" s="177">
        <v>0.6254166666666666</v>
      </c>
      <c r="W30" s="70">
        <v>0.6276273148148148</v>
      </c>
      <c r="X30" s="71">
        <f t="shared" si="10"/>
        <v>0.0022106481481481977</v>
      </c>
      <c r="Y30" s="72">
        <f t="shared" si="11"/>
        <v>0.6484606481481482</v>
      </c>
      <c r="Z30" s="72">
        <f t="shared" si="12"/>
        <v>0.2942939814814815</v>
      </c>
      <c r="AA30" s="72">
        <f t="shared" si="13"/>
        <v>0.08542824074074074</v>
      </c>
      <c r="AB30" s="147">
        <f t="shared" si="14"/>
        <v>12.427959521849239</v>
      </c>
      <c r="AC30" s="182">
        <v>0.6934259259259259</v>
      </c>
      <c r="AD30" s="130">
        <f t="shared" si="15"/>
        <v>0.3392592592592592</v>
      </c>
      <c r="AE30" s="73">
        <f t="shared" si="16"/>
        <v>11.415644944575076</v>
      </c>
      <c r="AF30" s="72">
        <f t="shared" si="17"/>
        <v>0.0449652777777777</v>
      </c>
      <c r="AG30" s="74">
        <f t="shared" si="18"/>
        <v>11.880011880011882</v>
      </c>
      <c r="AH30" s="72">
        <f t="shared" si="22"/>
        <v>0.008425925925926059</v>
      </c>
      <c r="AI30" s="147">
        <f t="shared" si="19"/>
        <v>11.415644944575076</v>
      </c>
      <c r="AJ30" s="76">
        <f t="shared" si="20"/>
        <v>0.33925925925925926</v>
      </c>
      <c r="AK30" s="76">
        <f t="shared" si="21"/>
        <v>0</v>
      </c>
      <c r="AM30">
        <v>70.5</v>
      </c>
      <c r="AN30">
        <v>60</v>
      </c>
      <c r="AO30">
        <v>100</v>
      </c>
      <c r="AP30">
        <v>63.5</v>
      </c>
      <c r="AQ30">
        <v>79</v>
      </c>
      <c r="AR30">
        <v>76</v>
      </c>
      <c r="AS30">
        <v>67.5</v>
      </c>
      <c r="AT30">
        <v>60.5</v>
      </c>
      <c r="AU30">
        <v>80</v>
      </c>
      <c r="AV30">
        <v>70.5</v>
      </c>
    </row>
    <row r="31" spans="1:48" ht="12.75">
      <c r="A31" s="122">
        <v>23</v>
      </c>
      <c r="B31" s="146">
        <v>7</v>
      </c>
      <c r="C31" s="77" t="s">
        <v>59</v>
      </c>
      <c r="D31" s="78"/>
      <c r="E31" s="67" t="s">
        <v>113</v>
      </c>
      <c r="F31" s="79" t="s">
        <v>114</v>
      </c>
      <c r="G31" s="161" t="s">
        <v>115</v>
      </c>
      <c r="H31" s="172">
        <v>0.33457175925925925</v>
      </c>
      <c r="I31" s="168">
        <v>0.3383101851851852</v>
      </c>
      <c r="J31" s="68">
        <f t="shared" si="0"/>
        <v>0.0037384259259259367</v>
      </c>
      <c r="K31" s="69">
        <f t="shared" si="1"/>
        <v>0.366087962962963</v>
      </c>
      <c r="L31" s="69">
        <f t="shared" si="2"/>
        <v>0.06747685185185187</v>
      </c>
      <c r="M31" s="69">
        <f t="shared" si="3"/>
        <v>0.06747685185185187</v>
      </c>
      <c r="N31" s="173">
        <f t="shared" si="4"/>
        <v>14.249901042353873</v>
      </c>
      <c r="O31" s="177">
        <v>0.4940393518518518</v>
      </c>
      <c r="P31" s="70">
        <v>0.4966550925925926</v>
      </c>
      <c r="Q31" s="71">
        <f t="shared" si="5"/>
        <v>0.0026157407407407796</v>
      </c>
      <c r="R31" s="72">
        <f t="shared" si="6"/>
        <v>0.5313773148148149</v>
      </c>
      <c r="S31" s="72">
        <f t="shared" si="7"/>
        <v>0.1980439814814815</v>
      </c>
      <c r="T31" s="72">
        <f t="shared" si="8"/>
        <v>0.13056712962962963</v>
      </c>
      <c r="U31" s="147">
        <f t="shared" si="9"/>
        <v>10.0748024247714</v>
      </c>
      <c r="V31" s="177">
        <v>0.6392361111111111</v>
      </c>
      <c r="W31" s="70">
        <v>0.6431712962962963</v>
      </c>
      <c r="X31" s="71">
        <f t="shared" si="10"/>
        <v>0.003935185185185208</v>
      </c>
      <c r="Y31" s="72">
        <f t="shared" si="11"/>
        <v>0.6640046296296297</v>
      </c>
      <c r="Z31" s="72">
        <f t="shared" si="12"/>
        <v>0.30983796296296295</v>
      </c>
      <c r="AA31" s="72">
        <f t="shared" si="13"/>
        <v>0.11179398148148145</v>
      </c>
      <c r="AB31" s="147">
        <f t="shared" si="14"/>
        <v>9.496921961980457</v>
      </c>
      <c r="AC31" s="182">
        <v>0.6991898148148148</v>
      </c>
      <c r="AD31" s="130">
        <f t="shared" si="15"/>
        <v>0.34502314814814805</v>
      </c>
      <c r="AE31" s="73">
        <f t="shared" si="16"/>
        <v>11.224937424199414</v>
      </c>
      <c r="AF31" s="72">
        <f t="shared" si="17"/>
        <v>0.0351851851851851</v>
      </c>
      <c r="AG31" s="74">
        <f t="shared" si="18"/>
        <v>15.182186234817815</v>
      </c>
      <c r="AH31" s="72">
        <f t="shared" si="22"/>
        <v>0.010289351851851924</v>
      </c>
      <c r="AI31" s="147">
        <f t="shared" si="19"/>
        <v>11.224937424199414</v>
      </c>
      <c r="AJ31" s="76">
        <f t="shared" si="20"/>
        <v>0.34502314814814816</v>
      </c>
      <c r="AK31" s="76">
        <f t="shared" si="21"/>
        <v>0</v>
      </c>
      <c r="AM31" s="87">
        <f aca="true" t="shared" si="25" ref="AM31:AV31">SUM(AM28:AM30)</f>
        <v>621.5</v>
      </c>
      <c r="AN31" s="88">
        <f t="shared" si="25"/>
        <v>589.3833333333333</v>
      </c>
      <c r="AO31" s="88">
        <f t="shared" si="25"/>
        <v>636.7166666666667</v>
      </c>
      <c r="AP31" s="88">
        <f t="shared" si="25"/>
        <v>613.6166666666667</v>
      </c>
      <c r="AQ31" s="88">
        <f t="shared" si="25"/>
        <v>642.35</v>
      </c>
      <c r="AR31" s="88">
        <f t="shared" si="25"/>
        <v>541.65</v>
      </c>
      <c r="AS31" s="88">
        <f t="shared" si="25"/>
        <v>532.3166666666666</v>
      </c>
      <c r="AT31" s="88">
        <f t="shared" si="25"/>
        <v>483.8833333333333</v>
      </c>
      <c r="AU31" s="88">
        <f t="shared" si="25"/>
        <v>457.3833333333333</v>
      </c>
      <c r="AV31" s="88">
        <f t="shared" si="25"/>
        <v>559.6666666666667</v>
      </c>
    </row>
    <row r="32" spans="1:256" s="82" customFormat="1" ht="13.5" customHeight="1">
      <c r="A32" s="122">
        <v>24</v>
      </c>
      <c r="B32" s="146">
        <v>25</v>
      </c>
      <c r="C32" s="77" t="s">
        <v>43</v>
      </c>
      <c r="D32" s="77"/>
      <c r="E32" s="67" t="s">
        <v>116</v>
      </c>
      <c r="F32" s="79" t="s">
        <v>117</v>
      </c>
      <c r="G32" s="161" t="s">
        <v>118</v>
      </c>
      <c r="H32" s="172">
        <v>0.3352777777777778</v>
      </c>
      <c r="I32" s="168">
        <v>0.3385185185185185</v>
      </c>
      <c r="J32" s="68">
        <f t="shared" si="0"/>
        <v>0.0032407407407407107</v>
      </c>
      <c r="K32" s="69">
        <f t="shared" si="1"/>
        <v>0.3662962962962963</v>
      </c>
      <c r="L32" s="69">
        <f t="shared" si="2"/>
        <v>0.06768518518518518</v>
      </c>
      <c r="M32" s="69">
        <f t="shared" si="3"/>
        <v>0.06768518518518518</v>
      </c>
      <c r="N32" s="173">
        <f t="shared" si="4"/>
        <v>14.206040197832262</v>
      </c>
      <c r="O32" s="177">
        <v>0.4938078703703704</v>
      </c>
      <c r="P32" s="70">
        <v>0.4966550925925926</v>
      </c>
      <c r="Q32" s="71">
        <f t="shared" si="5"/>
        <v>0.002847222222222223</v>
      </c>
      <c r="R32" s="72">
        <f t="shared" si="6"/>
        <v>0.5313773148148149</v>
      </c>
      <c r="S32" s="72">
        <f t="shared" si="7"/>
        <v>0.1980439814814815</v>
      </c>
      <c r="T32" s="72">
        <f t="shared" si="8"/>
        <v>0.13035879629629632</v>
      </c>
      <c r="U32" s="147">
        <f t="shared" si="9"/>
        <v>10.090903502960682</v>
      </c>
      <c r="V32" s="177">
        <v>0.6391898148148148</v>
      </c>
      <c r="W32" s="70">
        <v>0.6431712962962963</v>
      </c>
      <c r="X32" s="71">
        <f t="shared" si="10"/>
        <v>0.003981481481481475</v>
      </c>
      <c r="Y32" s="72">
        <f t="shared" si="11"/>
        <v>0.6640046296296297</v>
      </c>
      <c r="Z32" s="72">
        <f t="shared" si="12"/>
        <v>0.30983796296296295</v>
      </c>
      <c r="AA32" s="72">
        <f t="shared" si="13"/>
        <v>0.11179398148148145</v>
      </c>
      <c r="AB32" s="147">
        <f t="shared" si="14"/>
        <v>9.496921961980457</v>
      </c>
      <c r="AC32" s="182">
        <v>0.7005902777777778</v>
      </c>
      <c r="AD32" s="130">
        <f t="shared" si="15"/>
        <v>0.3464236111111111</v>
      </c>
      <c r="AE32" s="73">
        <f t="shared" si="16"/>
        <v>11.179559139867848</v>
      </c>
      <c r="AF32" s="72">
        <f t="shared" si="17"/>
        <v>0.03658564814814813</v>
      </c>
      <c r="AG32" s="74">
        <f t="shared" si="18"/>
        <v>14.601026938894702</v>
      </c>
      <c r="AH32" s="72">
        <f t="shared" si="22"/>
        <v>0.010069444444444409</v>
      </c>
      <c r="AI32" s="147">
        <f t="shared" si="19"/>
        <v>11.179559139867848</v>
      </c>
      <c r="AJ32" s="76">
        <f t="shared" si="20"/>
        <v>0.3464236111111112</v>
      </c>
      <c r="AK32" s="76">
        <f t="shared" si="21"/>
        <v>0</v>
      </c>
      <c r="IU32"/>
      <c r="IV32"/>
    </row>
    <row r="33" spans="1:256" s="82" customFormat="1" ht="12.75">
      <c r="A33" s="122">
        <v>25</v>
      </c>
      <c r="B33" s="146">
        <v>2</v>
      </c>
      <c r="C33" s="77" t="s">
        <v>59</v>
      </c>
      <c r="D33" s="77"/>
      <c r="E33" s="67" t="s">
        <v>67</v>
      </c>
      <c r="F33" s="79" t="s">
        <v>119</v>
      </c>
      <c r="G33" s="161" t="s">
        <v>120</v>
      </c>
      <c r="H33" s="172">
        <v>0.33848379629629627</v>
      </c>
      <c r="I33" s="168">
        <v>0.34349537037037037</v>
      </c>
      <c r="J33" s="68">
        <f t="shared" si="0"/>
        <v>0.005011574074074099</v>
      </c>
      <c r="K33" s="69">
        <f t="shared" si="1"/>
        <v>0.37127314814814816</v>
      </c>
      <c r="L33" s="69">
        <f t="shared" si="2"/>
        <v>0.07266203703703705</v>
      </c>
      <c r="M33" s="69">
        <f t="shared" si="3"/>
        <v>0.07266203703703705</v>
      </c>
      <c r="N33" s="173">
        <f t="shared" si="4"/>
        <v>13.233023745925943</v>
      </c>
      <c r="O33" s="177">
        <v>0.4934375</v>
      </c>
      <c r="P33" s="70">
        <v>0.4957638888888889</v>
      </c>
      <c r="Q33" s="71">
        <f t="shared" si="5"/>
        <v>0.0023263888888889195</v>
      </c>
      <c r="R33" s="72">
        <f t="shared" si="6"/>
        <v>0.5304861111111111</v>
      </c>
      <c r="S33" s="72">
        <f t="shared" si="7"/>
        <v>0.1971527777777778</v>
      </c>
      <c r="T33" s="72">
        <f t="shared" si="8"/>
        <v>0.12449074074074074</v>
      </c>
      <c r="U33" s="147">
        <f t="shared" si="9"/>
        <v>10.566553193923966</v>
      </c>
      <c r="V33" s="177">
        <v>0.6150347222222222</v>
      </c>
      <c r="W33" s="70">
        <v>0.6166319444444445</v>
      </c>
      <c r="X33" s="71">
        <f t="shared" si="10"/>
        <v>0.0015972222222222499</v>
      </c>
      <c r="Y33" s="72">
        <f t="shared" si="11"/>
        <v>0.6374652777777778</v>
      </c>
      <c r="Z33" s="72">
        <f t="shared" si="12"/>
        <v>0.28329861111111115</v>
      </c>
      <c r="AA33" s="72">
        <f t="shared" si="13"/>
        <v>0.08614583333333337</v>
      </c>
      <c r="AB33" s="147">
        <f t="shared" si="14"/>
        <v>12.324434936284995</v>
      </c>
      <c r="AC33" s="182">
        <v>0.7022916666666666</v>
      </c>
      <c r="AD33" s="130">
        <f t="shared" si="15"/>
        <v>0.34812499999999996</v>
      </c>
      <c r="AE33" s="73">
        <f t="shared" si="16"/>
        <v>11.124921358314534</v>
      </c>
      <c r="AF33" s="72">
        <f t="shared" si="17"/>
        <v>0.06482638888888881</v>
      </c>
      <c r="AG33" s="74">
        <f t="shared" si="18"/>
        <v>8.240286761979316</v>
      </c>
      <c r="AH33" s="72">
        <f t="shared" si="22"/>
        <v>0.008935185185185268</v>
      </c>
      <c r="AI33" s="147">
        <f t="shared" si="19"/>
        <v>11.124921358314534</v>
      </c>
      <c r="AJ33" s="76">
        <f t="shared" si="20"/>
        <v>0.348125</v>
      </c>
      <c r="AK33" s="76">
        <f t="shared" si="21"/>
        <v>0</v>
      </c>
      <c r="IU33"/>
      <c r="IV33"/>
    </row>
    <row r="34" spans="1:37" ht="12.75">
      <c r="A34" s="122">
        <v>26</v>
      </c>
      <c r="B34" s="146">
        <v>26</v>
      </c>
      <c r="C34" s="84" t="s">
        <v>43</v>
      </c>
      <c r="D34" s="80"/>
      <c r="E34" s="86" t="s">
        <v>121</v>
      </c>
      <c r="F34" s="81" t="s">
        <v>122</v>
      </c>
      <c r="G34" s="164" t="s">
        <v>123</v>
      </c>
      <c r="H34" s="172">
        <v>0.35768518518518516</v>
      </c>
      <c r="I34" s="168">
        <v>0.3607060185185185</v>
      </c>
      <c r="J34" s="68">
        <f t="shared" si="0"/>
        <v>0.0030208333333333615</v>
      </c>
      <c r="K34" s="69">
        <f t="shared" si="1"/>
        <v>0.3884837962962963</v>
      </c>
      <c r="L34" s="69">
        <f t="shared" si="2"/>
        <v>0.08987268518518521</v>
      </c>
      <c r="M34" s="69">
        <f t="shared" si="3"/>
        <v>0.08987268518518521</v>
      </c>
      <c r="N34" s="173">
        <f t="shared" si="4"/>
        <v>10.698895438109862</v>
      </c>
      <c r="O34" s="177">
        <v>0.5253819444444444</v>
      </c>
      <c r="P34" s="70">
        <v>0.5276041666666667</v>
      </c>
      <c r="Q34" s="71">
        <f t="shared" si="5"/>
        <v>0.0022222222222222365</v>
      </c>
      <c r="R34" s="72">
        <f t="shared" si="6"/>
        <v>0.5623263888888889</v>
      </c>
      <c r="S34" s="72">
        <f t="shared" si="7"/>
        <v>0.22899305555555555</v>
      </c>
      <c r="T34" s="72">
        <f t="shared" si="8"/>
        <v>0.13912037037037034</v>
      </c>
      <c r="U34" s="147">
        <f t="shared" si="9"/>
        <v>9.455394854729299</v>
      </c>
      <c r="V34" s="177">
        <v>0.6527662037037038</v>
      </c>
      <c r="W34" s="70">
        <v>0.6546527777777778</v>
      </c>
      <c r="X34" s="71">
        <f t="shared" si="10"/>
        <v>0.001886574074073999</v>
      </c>
      <c r="Y34" s="72">
        <f t="shared" si="11"/>
        <v>0.6754861111111111</v>
      </c>
      <c r="Z34" s="72">
        <f t="shared" si="12"/>
        <v>0.32131944444444444</v>
      </c>
      <c r="AA34" s="72">
        <f t="shared" si="13"/>
        <v>0.09232638888888889</v>
      </c>
      <c r="AB34" s="147">
        <f t="shared" si="14"/>
        <v>11.499406948824022</v>
      </c>
      <c r="AC34" s="182">
        <v>0.7065162037037037</v>
      </c>
      <c r="AD34" s="130">
        <f t="shared" si="15"/>
        <v>0.35234953703703703</v>
      </c>
      <c r="AE34" s="73">
        <f t="shared" si="16"/>
        <v>10.991537779305082</v>
      </c>
      <c r="AF34" s="72">
        <f t="shared" si="17"/>
        <v>0.031030092592592595</v>
      </c>
      <c r="AG34" s="74">
        <f t="shared" si="18"/>
        <v>17.21516081829398</v>
      </c>
      <c r="AH34" s="72">
        <f t="shared" si="22"/>
        <v>0.007129629629629597</v>
      </c>
      <c r="AI34" s="147">
        <f t="shared" si="19"/>
        <v>10.991537779305082</v>
      </c>
      <c r="AJ34" s="76">
        <f t="shared" si="20"/>
        <v>0.3523495370370371</v>
      </c>
      <c r="AK34" s="76">
        <f t="shared" si="21"/>
        <v>0</v>
      </c>
    </row>
    <row r="35" spans="1:256" s="82" customFormat="1" ht="12.75">
      <c r="A35" s="122">
        <v>27</v>
      </c>
      <c r="B35" s="146">
        <v>21</v>
      </c>
      <c r="C35" s="77" t="s">
        <v>63</v>
      </c>
      <c r="D35" s="78"/>
      <c r="E35" s="67" t="s">
        <v>124</v>
      </c>
      <c r="F35" s="79" t="s">
        <v>125</v>
      </c>
      <c r="G35" s="161" t="s">
        <v>126</v>
      </c>
      <c r="H35" s="172">
        <v>0.3547106481481481</v>
      </c>
      <c r="I35" s="168">
        <v>0.35833333333333334</v>
      </c>
      <c r="J35" s="68">
        <f t="shared" si="0"/>
        <v>0.003622685185185215</v>
      </c>
      <c r="K35" s="69">
        <f t="shared" si="1"/>
        <v>0.3861111111111111</v>
      </c>
      <c r="L35" s="69">
        <f t="shared" si="2"/>
        <v>0.08750000000000002</v>
      </c>
      <c r="M35" s="69">
        <f t="shared" si="3"/>
        <v>0.08750000000000002</v>
      </c>
      <c r="N35" s="173">
        <f t="shared" si="4"/>
        <v>10.989010989010989</v>
      </c>
      <c r="O35" s="177">
        <v>0.525150462962963</v>
      </c>
      <c r="P35" s="70">
        <v>0.5283101851851851</v>
      </c>
      <c r="Q35" s="71">
        <f t="shared" si="5"/>
        <v>0.003159722222222161</v>
      </c>
      <c r="R35" s="72">
        <f t="shared" si="6"/>
        <v>0.5630324074074073</v>
      </c>
      <c r="S35" s="72">
        <f t="shared" si="7"/>
        <v>0.22969907407407403</v>
      </c>
      <c r="T35" s="72">
        <f t="shared" si="8"/>
        <v>0.142199074074074</v>
      </c>
      <c r="U35" s="147">
        <f t="shared" si="9"/>
        <v>9.250679322305565</v>
      </c>
      <c r="V35" s="177">
        <v>0.6638657407407408</v>
      </c>
      <c r="W35" s="70">
        <v>0.6652314814814815</v>
      </c>
      <c r="X35" s="71">
        <f t="shared" si="10"/>
        <v>0.0013657407407406952</v>
      </c>
      <c r="Y35" s="72">
        <f t="shared" si="11"/>
        <v>0.6860648148148148</v>
      </c>
      <c r="Z35" s="72">
        <f t="shared" si="12"/>
        <v>0.33189814814814816</v>
      </c>
      <c r="AA35" s="72">
        <f t="shared" si="13"/>
        <v>0.10219907407407414</v>
      </c>
      <c r="AB35" s="147">
        <f t="shared" si="14"/>
        <v>10.388535586723581</v>
      </c>
      <c r="AC35" s="182">
        <v>0.7312847222222222</v>
      </c>
      <c r="AD35" s="130">
        <f t="shared" si="15"/>
        <v>0.3771180555555555</v>
      </c>
      <c r="AE35" s="73">
        <f t="shared" si="16"/>
        <v>10.269630930711863</v>
      </c>
      <c r="AF35" s="72">
        <f t="shared" si="17"/>
        <v>0.045219907407407334</v>
      </c>
      <c r="AG35" s="74">
        <f t="shared" si="18"/>
        <v>11.81311649701719</v>
      </c>
      <c r="AH35" s="72">
        <f t="shared" si="22"/>
        <v>0.008148148148148071</v>
      </c>
      <c r="AI35" s="147">
        <f t="shared" si="19"/>
        <v>10.269630930711863</v>
      </c>
      <c r="AJ35" s="76">
        <f t="shared" si="20"/>
        <v>0.37711805555555555</v>
      </c>
      <c r="AK35" s="76">
        <f t="shared" si="21"/>
        <v>0</v>
      </c>
      <c r="IU35"/>
      <c r="IV35"/>
    </row>
    <row r="36" spans="1:37" ht="12.75">
      <c r="A36" s="122">
        <v>28</v>
      </c>
      <c r="B36" s="146">
        <v>3</v>
      </c>
      <c r="C36" s="77" t="s">
        <v>88</v>
      </c>
      <c r="D36" s="78"/>
      <c r="E36" s="67" t="s">
        <v>127</v>
      </c>
      <c r="F36" s="79" t="s">
        <v>128</v>
      </c>
      <c r="G36" s="161" t="s">
        <v>129</v>
      </c>
      <c r="H36" s="172">
        <v>0.35506944444444444</v>
      </c>
      <c r="I36" s="168">
        <v>0.3579861111111111</v>
      </c>
      <c r="J36" s="68">
        <f t="shared" si="0"/>
        <v>0.0029166666666666785</v>
      </c>
      <c r="K36" s="69">
        <f t="shared" si="1"/>
        <v>0.3857638888888889</v>
      </c>
      <c r="L36" s="69">
        <f t="shared" si="2"/>
        <v>0.0871527777777778</v>
      </c>
      <c r="M36" s="69">
        <f t="shared" si="3"/>
        <v>0.0871527777777778</v>
      </c>
      <c r="N36" s="173">
        <f t="shared" si="4"/>
        <v>11.032791909285933</v>
      </c>
      <c r="O36" s="177">
        <v>0.525613425925926</v>
      </c>
      <c r="P36" s="70">
        <v>0.5279513888888889</v>
      </c>
      <c r="Q36" s="71">
        <f t="shared" si="5"/>
        <v>0.0023379629629629584</v>
      </c>
      <c r="R36" s="72">
        <f t="shared" si="6"/>
        <v>0.5626736111111111</v>
      </c>
      <c r="S36" s="72">
        <f t="shared" si="7"/>
        <v>0.22934027777777782</v>
      </c>
      <c r="T36" s="72">
        <f t="shared" si="8"/>
        <v>0.14218750000000002</v>
      </c>
      <c r="U36" s="147">
        <f t="shared" si="9"/>
        <v>9.251432328355406</v>
      </c>
      <c r="V36" s="177">
        <v>0.6638773148148148</v>
      </c>
      <c r="W36" s="70">
        <v>0.6652314814814815</v>
      </c>
      <c r="X36" s="71">
        <f t="shared" si="10"/>
        <v>0.0013541666666666563</v>
      </c>
      <c r="Y36" s="72">
        <f t="shared" si="11"/>
        <v>0.6860648148148148</v>
      </c>
      <c r="Z36" s="72">
        <f t="shared" si="12"/>
        <v>0.33189814814814816</v>
      </c>
      <c r="AA36" s="72">
        <f t="shared" si="13"/>
        <v>0.10255787037037034</v>
      </c>
      <c r="AB36" s="147">
        <f t="shared" si="14"/>
        <v>10.352191539416456</v>
      </c>
      <c r="AC36" s="182">
        <v>0.7312962962962963</v>
      </c>
      <c r="AD36" s="130">
        <f t="shared" si="15"/>
        <v>0.37712962962962965</v>
      </c>
      <c r="AE36" s="73">
        <f t="shared" si="16"/>
        <v>10.269315756671512</v>
      </c>
      <c r="AF36" s="72">
        <f t="shared" si="17"/>
        <v>0.045231481481481484</v>
      </c>
      <c r="AG36" s="74">
        <f t="shared" si="18"/>
        <v>11.81009369340997</v>
      </c>
      <c r="AH36" s="72">
        <f t="shared" si="22"/>
        <v>0.006608796296296293</v>
      </c>
      <c r="AI36" s="147">
        <f t="shared" si="19"/>
        <v>10.269315756671512</v>
      </c>
      <c r="AJ36" s="76">
        <f t="shared" si="20"/>
        <v>0.3771296296296297</v>
      </c>
      <c r="AK36" s="76">
        <f t="shared" si="21"/>
        <v>0</v>
      </c>
    </row>
    <row r="37" spans="1:37" ht="12.75">
      <c r="A37" s="122">
        <v>29</v>
      </c>
      <c r="B37" s="146">
        <v>16</v>
      </c>
      <c r="C37" s="77" t="s">
        <v>59</v>
      </c>
      <c r="D37" s="77"/>
      <c r="E37" s="67" t="s">
        <v>130</v>
      </c>
      <c r="F37" s="79" t="s">
        <v>131</v>
      </c>
      <c r="G37" s="161" t="s">
        <v>132</v>
      </c>
      <c r="H37" s="172">
        <v>0.35841435185185183</v>
      </c>
      <c r="I37" s="168">
        <v>0.36082175925925924</v>
      </c>
      <c r="J37" s="68">
        <f t="shared" si="0"/>
        <v>0.0024074074074074137</v>
      </c>
      <c r="K37" s="69">
        <f t="shared" si="1"/>
        <v>0.38859953703703703</v>
      </c>
      <c r="L37" s="69">
        <f t="shared" si="2"/>
        <v>0.08998842592592593</v>
      </c>
      <c r="M37" s="69">
        <f t="shared" si="3"/>
        <v>0.08998842592592593</v>
      </c>
      <c r="N37" s="173">
        <f t="shared" si="4"/>
        <v>10.685134800890427</v>
      </c>
      <c r="O37" s="177">
        <v>0.5347337962962962</v>
      </c>
      <c r="P37" s="70">
        <v>0.5372106481481481</v>
      </c>
      <c r="Q37" s="71">
        <f t="shared" si="5"/>
        <v>0.002476851851851869</v>
      </c>
      <c r="R37" s="72">
        <f t="shared" si="6"/>
        <v>0.5719328703703703</v>
      </c>
      <c r="S37" s="72">
        <f t="shared" si="7"/>
        <v>0.238599537037037</v>
      </c>
      <c r="T37" s="72">
        <f t="shared" si="8"/>
        <v>0.14861111111111108</v>
      </c>
      <c r="U37" s="147">
        <f t="shared" si="9"/>
        <v>8.851545650611072</v>
      </c>
      <c r="V37" s="177">
        <v>0.661712962962963</v>
      </c>
      <c r="W37" s="70">
        <v>0.66375</v>
      </c>
      <c r="X37" s="71">
        <f t="shared" si="10"/>
        <v>0.0020370370370369484</v>
      </c>
      <c r="Y37" s="72">
        <f t="shared" si="11"/>
        <v>0.6845833333333333</v>
      </c>
      <c r="Z37" s="72">
        <f t="shared" si="12"/>
        <v>0.33041666666666664</v>
      </c>
      <c r="AA37" s="72">
        <f t="shared" si="13"/>
        <v>0.09181712962962962</v>
      </c>
      <c r="AB37" s="147">
        <f t="shared" si="14"/>
        <v>11.563187852107554</v>
      </c>
      <c r="AC37" s="182">
        <v>0.740625</v>
      </c>
      <c r="AD37" s="130">
        <f t="shared" si="15"/>
        <v>0.3864583333333333</v>
      </c>
      <c r="AE37" s="73">
        <f t="shared" si="16"/>
        <v>10.021425115764737</v>
      </c>
      <c r="AF37" s="72">
        <f t="shared" si="17"/>
        <v>0.056041666666666656</v>
      </c>
      <c r="AG37" s="74">
        <f t="shared" si="18"/>
        <v>9.531979792202842</v>
      </c>
      <c r="AH37" s="72">
        <f t="shared" si="22"/>
        <v>0.006921296296296231</v>
      </c>
      <c r="AI37" s="147">
        <f t="shared" si="19"/>
        <v>10.021425115764737</v>
      </c>
      <c r="AJ37" s="76">
        <f t="shared" si="20"/>
        <v>0.38645833333333335</v>
      </c>
      <c r="AK37" s="76">
        <f t="shared" si="21"/>
        <v>0</v>
      </c>
    </row>
    <row r="38" spans="1:37" ht="12.75">
      <c r="A38" s="122">
        <v>30</v>
      </c>
      <c r="B38" s="146">
        <v>39</v>
      </c>
      <c r="C38" s="77" t="s">
        <v>39</v>
      </c>
      <c r="D38" s="77"/>
      <c r="E38" s="67" t="s">
        <v>133</v>
      </c>
      <c r="F38" s="79" t="s">
        <v>134</v>
      </c>
      <c r="G38" s="165" t="s">
        <v>135</v>
      </c>
      <c r="H38" s="172">
        <v>0.35858796296296297</v>
      </c>
      <c r="I38" s="168">
        <v>0.360462962962963</v>
      </c>
      <c r="J38" s="68">
        <f t="shared" si="0"/>
        <v>0.0018750000000000155</v>
      </c>
      <c r="K38" s="69">
        <f t="shared" si="1"/>
        <v>0.3882407407407408</v>
      </c>
      <c r="L38" s="69">
        <f t="shared" si="2"/>
        <v>0.08962962962962967</v>
      </c>
      <c r="M38" s="69">
        <f t="shared" si="3"/>
        <v>0.08962962962962967</v>
      </c>
      <c r="N38" s="173">
        <f t="shared" si="4"/>
        <v>10.727908455181183</v>
      </c>
      <c r="O38" s="177">
        <v>0.5347453703703704</v>
      </c>
      <c r="P38" s="70">
        <v>0.5372106481481481</v>
      </c>
      <c r="Q38" s="71">
        <f t="shared" si="5"/>
        <v>0.002465277777777719</v>
      </c>
      <c r="R38" s="72">
        <f t="shared" si="6"/>
        <v>0.5719328703703703</v>
      </c>
      <c r="S38" s="72">
        <f t="shared" si="7"/>
        <v>0.238599537037037</v>
      </c>
      <c r="T38" s="72">
        <f t="shared" si="8"/>
        <v>0.14896990740740734</v>
      </c>
      <c r="U38" s="147">
        <f t="shared" si="9"/>
        <v>8.8302265677761</v>
      </c>
      <c r="V38" s="177">
        <v>0.6616898148148148</v>
      </c>
      <c r="W38" s="70">
        <v>0.6638310185185186</v>
      </c>
      <c r="X38" s="71">
        <f t="shared" si="10"/>
        <v>0.0021412037037037424</v>
      </c>
      <c r="Y38" s="72">
        <f t="shared" si="11"/>
        <v>0.6846643518518519</v>
      </c>
      <c r="Z38" s="72">
        <f t="shared" si="12"/>
        <v>0.33049768518518524</v>
      </c>
      <c r="AA38" s="72">
        <f t="shared" si="13"/>
        <v>0.09189814814814823</v>
      </c>
      <c r="AB38" s="147">
        <f t="shared" si="14"/>
        <v>11.55299360589033</v>
      </c>
      <c r="AC38" s="182">
        <v>0.7406365740740741</v>
      </c>
      <c r="AD38" s="130">
        <f t="shared" si="15"/>
        <v>0.38646990740740744</v>
      </c>
      <c r="AE38" s="73">
        <f t="shared" si="16"/>
        <v>10.021124992224987</v>
      </c>
      <c r="AF38" s="72">
        <f t="shared" si="17"/>
        <v>0.0559722222222222</v>
      </c>
      <c r="AG38" s="74">
        <f t="shared" si="18"/>
        <v>9.543806069860661</v>
      </c>
      <c r="AH38" s="72">
        <f t="shared" si="22"/>
        <v>0.006481481481481477</v>
      </c>
      <c r="AI38" s="147">
        <f t="shared" si="19"/>
        <v>10.021124992224987</v>
      </c>
      <c r="AJ38" s="76">
        <f t="shared" si="20"/>
        <v>0.3864699074074075</v>
      </c>
      <c r="AK38" s="76">
        <f t="shared" si="21"/>
        <v>0</v>
      </c>
    </row>
    <row r="39" spans="1:37" ht="12.75">
      <c r="A39" s="122">
        <v>31</v>
      </c>
      <c r="B39" s="148">
        <v>49</v>
      </c>
      <c r="C39" s="120" t="s">
        <v>88</v>
      </c>
      <c r="D39" s="131"/>
      <c r="E39" s="131" t="s">
        <v>136</v>
      </c>
      <c r="F39" s="131" t="s">
        <v>137</v>
      </c>
      <c r="G39" s="161"/>
      <c r="H39" s="172">
        <v>0.40277777777777773</v>
      </c>
      <c r="I39" s="168">
        <v>0.4041666666666666</v>
      </c>
      <c r="J39" s="68">
        <f t="shared" si="0"/>
        <v>0.001388888888888884</v>
      </c>
      <c r="K39" s="69">
        <f t="shared" si="1"/>
        <v>0.4319444444444444</v>
      </c>
      <c r="L39" s="69">
        <f t="shared" si="2"/>
        <v>0.1333333333333333</v>
      </c>
      <c r="M39" s="69">
        <f t="shared" si="3"/>
        <v>0.1333333333333333</v>
      </c>
      <c r="N39" s="173">
        <f t="shared" si="4"/>
        <v>7.211538461538461</v>
      </c>
      <c r="O39" s="177">
        <v>0.5722222222222222</v>
      </c>
      <c r="P39" s="70">
        <v>0.575</v>
      </c>
      <c r="Q39" s="71">
        <f t="shared" si="5"/>
        <v>0.002777777777777768</v>
      </c>
      <c r="R39" s="72">
        <f t="shared" si="6"/>
        <v>0.6097222222222222</v>
      </c>
      <c r="S39" s="72">
        <f t="shared" si="7"/>
        <v>0.27638888888888885</v>
      </c>
      <c r="T39" s="72">
        <f t="shared" si="8"/>
        <v>0.14305555555555555</v>
      </c>
      <c r="U39" s="147">
        <f t="shared" si="9"/>
        <v>9.19529499626587</v>
      </c>
      <c r="V39" s="177">
        <v>0.7045949074074074</v>
      </c>
      <c r="W39" s="70">
        <v>0.7062268518518519</v>
      </c>
      <c r="X39" s="71">
        <f t="shared" si="10"/>
        <v>0.0016319444444444775</v>
      </c>
      <c r="Y39" s="72">
        <f t="shared" si="11"/>
        <v>0.7270601851851852</v>
      </c>
      <c r="Z39" s="72">
        <f t="shared" si="12"/>
        <v>0.37289351851851854</v>
      </c>
      <c r="AA39" s="72">
        <f t="shared" si="13"/>
        <v>0.09650462962962969</v>
      </c>
      <c r="AB39" s="147">
        <f t="shared" si="14"/>
        <v>11.001531450080265</v>
      </c>
      <c r="AC39" s="182">
        <v>0.7752893518518519</v>
      </c>
      <c r="AD39" s="130">
        <f t="shared" si="15"/>
        <v>0.4211226851851852</v>
      </c>
      <c r="AE39" s="73">
        <f t="shared" si="16"/>
        <v>9.196520121351782</v>
      </c>
      <c r="AF39" s="72">
        <f t="shared" si="17"/>
        <v>0.048229166666666656</v>
      </c>
      <c r="AG39" s="74">
        <f t="shared" si="18"/>
        <v>11.07603699396356</v>
      </c>
      <c r="AH39" s="72">
        <f t="shared" si="22"/>
        <v>0.005798611111111129</v>
      </c>
      <c r="AI39" s="147">
        <f t="shared" si="19"/>
        <v>9.196520121351782</v>
      </c>
      <c r="AJ39" s="76">
        <f t="shared" si="20"/>
        <v>0.42112268518518525</v>
      </c>
      <c r="AK39" s="76">
        <f t="shared" si="21"/>
        <v>0</v>
      </c>
    </row>
    <row r="40" spans="1:37" ht="12.75">
      <c r="A40" s="122">
        <v>32</v>
      </c>
      <c r="B40" s="146">
        <v>8</v>
      </c>
      <c r="C40" s="84" t="s">
        <v>59</v>
      </c>
      <c r="D40" s="89"/>
      <c r="E40" s="86" t="s">
        <v>138</v>
      </c>
      <c r="F40" s="85" t="s">
        <v>139</v>
      </c>
      <c r="G40" s="163" t="s">
        <v>140</v>
      </c>
      <c r="H40" s="172">
        <v>0.40208333333333335</v>
      </c>
      <c r="I40" s="168">
        <v>0.4041666666666666</v>
      </c>
      <c r="J40" s="68">
        <f t="shared" si="0"/>
        <v>0.0020833333333332704</v>
      </c>
      <c r="K40" s="69">
        <f t="shared" si="1"/>
        <v>0.4319444444444444</v>
      </c>
      <c r="L40" s="69">
        <f t="shared" si="2"/>
        <v>0.1333333333333333</v>
      </c>
      <c r="M40" s="69">
        <f t="shared" si="3"/>
        <v>0.1333333333333333</v>
      </c>
      <c r="N40" s="173">
        <f t="shared" si="4"/>
        <v>7.211538461538461</v>
      </c>
      <c r="O40" s="177">
        <v>0.5719907407407407</v>
      </c>
      <c r="P40" s="70">
        <v>0.5740740740740741</v>
      </c>
      <c r="Q40" s="71">
        <f t="shared" si="5"/>
        <v>0.002083333333333326</v>
      </c>
      <c r="R40" s="72">
        <f t="shared" si="6"/>
        <v>0.6087962962962963</v>
      </c>
      <c r="S40" s="72">
        <f t="shared" si="7"/>
        <v>0.27546296296296297</v>
      </c>
      <c r="T40" s="72">
        <f t="shared" si="8"/>
        <v>0.14212962962962966</v>
      </c>
      <c r="U40" s="147">
        <f t="shared" si="9"/>
        <v>9.255199198195943</v>
      </c>
      <c r="V40" s="177">
        <v>0.7043865740740741</v>
      </c>
      <c r="W40" s="70">
        <v>0.7061111111111111</v>
      </c>
      <c r="X40" s="71">
        <f t="shared" si="10"/>
        <v>0.0017245370370370106</v>
      </c>
      <c r="Y40" s="72">
        <f t="shared" si="11"/>
        <v>0.7269444444444445</v>
      </c>
      <c r="Z40" s="72">
        <f t="shared" si="12"/>
        <v>0.3727777777777778</v>
      </c>
      <c r="AA40" s="72">
        <f t="shared" si="13"/>
        <v>0.09731481481481485</v>
      </c>
      <c r="AB40" s="147">
        <f t="shared" si="14"/>
        <v>10.909939251994437</v>
      </c>
      <c r="AC40" s="182">
        <v>0.7752893518518519</v>
      </c>
      <c r="AD40" s="130">
        <f t="shared" si="15"/>
        <v>0.4211226851851852</v>
      </c>
      <c r="AE40" s="73">
        <f t="shared" si="16"/>
        <v>9.196520121351782</v>
      </c>
      <c r="AF40" s="72">
        <f t="shared" si="17"/>
        <v>0.04834490740740738</v>
      </c>
      <c r="AG40" s="74">
        <f t="shared" si="18"/>
        <v>11.049520266661757</v>
      </c>
      <c r="AH40" s="72">
        <f t="shared" si="22"/>
        <v>0.005891203703703607</v>
      </c>
      <c r="AI40" s="147">
        <f t="shared" si="19"/>
        <v>9.196520121351782</v>
      </c>
      <c r="AJ40" s="76">
        <f t="shared" si="20"/>
        <v>0.42112268518518525</v>
      </c>
      <c r="AK40" s="76">
        <f t="shared" si="21"/>
        <v>0</v>
      </c>
    </row>
    <row r="41" spans="1:37" ht="12.75">
      <c r="A41" s="122">
        <v>33</v>
      </c>
      <c r="B41" s="146">
        <v>40</v>
      </c>
      <c r="C41" s="77" t="s">
        <v>39</v>
      </c>
      <c r="D41" s="78"/>
      <c r="E41" s="67" t="s">
        <v>141</v>
      </c>
      <c r="F41" s="79" t="s">
        <v>142</v>
      </c>
      <c r="G41" s="162" t="s">
        <v>143</v>
      </c>
      <c r="H41" s="172">
        <v>0.3375810185185185</v>
      </c>
      <c r="I41" s="168">
        <v>0.3387615740740741</v>
      </c>
      <c r="J41" s="68">
        <f t="shared" si="0"/>
        <v>0.0011805555555555736</v>
      </c>
      <c r="K41" s="69">
        <f t="shared" si="1"/>
        <v>0.3665393518518519</v>
      </c>
      <c r="L41" s="69">
        <f t="shared" si="2"/>
        <v>0.06792824074074078</v>
      </c>
      <c r="M41" s="69">
        <f t="shared" si="3"/>
        <v>0.06792824074074078</v>
      </c>
      <c r="N41" s="173">
        <f t="shared" si="4"/>
        <v>14.155209248070042</v>
      </c>
      <c r="O41" s="177">
        <v>0.500636574074074</v>
      </c>
      <c r="P41" s="70">
        <v>0.5083912037037037</v>
      </c>
      <c r="Q41" s="71">
        <f t="shared" si="5"/>
        <v>0.007754629629629695</v>
      </c>
      <c r="R41" s="72">
        <f t="shared" si="6"/>
        <v>0.5431134259259259</v>
      </c>
      <c r="S41" s="72">
        <f t="shared" si="7"/>
        <v>0.20978009259259262</v>
      </c>
      <c r="T41" s="72">
        <f t="shared" si="8"/>
        <v>0.14185185185185184</v>
      </c>
      <c r="U41" s="147">
        <f t="shared" si="9"/>
        <v>9.273322956416953</v>
      </c>
      <c r="V41" s="177">
        <v>0.6513310185185185</v>
      </c>
      <c r="W41" s="70">
        <v>0.6536111111111111</v>
      </c>
      <c r="X41" s="71">
        <f t="shared" si="10"/>
        <v>0.002280092592592653</v>
      </c>
      <c r="Y41" s="72">
        <f t="shared" si="11"/>
        <v>0.6744444444444445</v>
      </c>
      <c r="Z41" s="72">
        <f t="shared" si="12"/>
        <v>0.32027777777777783</v>
      </c>
      <c r="AA41" s="72">
        <f t="shared" si="13"/>
        <v>0.11049768518518521</v>
      </c>
      <c r="AB41" s="147">
        <f t="shared" si="14"/>
        <v>9.60833447478467</v>
      </c>
      <c r="AC41" s="182">
        <v>0.7752893518518519</v>
      </c>
      <c r="AD41" s="130">
        <f t="shared" si="15"/>
        <v>0.4211226851851852</v>
      </c>
      <c r="AE41" s="73">
        <f t="shared" si="16"/>
        <v>9.196520121351782</v>
      </c>
      <c r="AF41" s="72">
        <f t="shared" si="17"/>
        <v>0.10084490740740737</v>
      </c>
      <c r="AG41" s="74">
        <f t="shared" si="18"/>
        <v>5.297124544226576</v>
      </c>
      <c r="AH41" s="72">
        <f t="shared" si="22"/>
        <v>0.011215277777777921</v>
      </c>
      <c r="AI41" s="147">
        <f t="shared" si="19"/>
        <v>9.196520121351782</v>
      </c>
      <c r="AJ41" s="76">
        <f t="shared" si="20"/>
        <v>0.42112268518518525</v>
      </c>
      <c r="AK41" s="76">
        <f t="shared" si="21"/>
        <v>0</v>
      </c>
    </row>
    <row r="42" spans="1:37" ht="12.75">
      <c r="A42" s="148"/>
      <c r="B42" s="146">
        <v>6</v>
      </c>
      <c r="C42" s="66" t="s">
        <v>59</v>
      </c>
      <c r="D42" s="80">
        <v>1</v>
      </c>
      <c r="E42" s="81" t="s">
        <v>144</v>
      </c>
      <c r="F42" s="81" t="s">
        <v>145</v>
      </c>
      <c r="G42" s="165" t="s">
        <v>146</v>
      </c>
      <c r="H42" s="172">
        <v>0.3343055555555556</v>
      </c>
      <c r="I42" s="168">
        <v>0.33621527777777777</v>
      </c>
      <c r="J42" s="68">
        <f t="shared" si="0"/>
        <v>0.0019097222222221877</v>
      </c>
      <c r="K42" s="69">
        <f t="shared" si="1"/>
        <v>0.36399305555555556</v>
      </c>
      <c r="L42" s="69">
        <f t="shared" si="2"/>
        <v>0.06538194444444445</v>
      </c>
      <c r="M42" s="69">
        <f t="shared" si="3"/>
        <v>0.06538194444444445</v>
      </c>
      <c r="N42" s="173">
        <f t="shared" si="4"/>
        <v>14.706483107970097</v>
      </c>
      <c r="O42" s="177">
        <v>0.4824537037037037</v>
      </c>
      <c r="P42" s="70">
        <v>0.48519675925925926</v>
      </c>
      <c r="Q42" s="71">
        <f t="shared" si="5"/>
        <v>0.0027430555555555403</v>
      </c>
      <c r="R42" s="72">
        <f t="shared" si="6"/>
        <v>0.5199189814814815</v>
      </c>
      <c r="S42" s="72">
        <f t="shared" si="7"/>
        <v>0.18658564814814815</v>
      </c>
      <c r="T42" s="72">
        <f t="shared" si="8"/>
        <v>0.1212037037037037</v>
      </c>
      <c r="U42" s="147">
        <f t="shared" si="9"/>
        <v>10.85311747076453</v>
      </c>
      <c r="V42" s="177">
        <v>0.6088078703703703</v>
      </c>
      <c r="W42" s="70">
        <v>0.6121527777777778</v>
      </c>
      <c r="X42" s="71">
        <f t="shared" si="10"/>
        <v>0.003344907407407449</v>
      </c>
      <c r="Y42" s="72">
        <f t="shared" si="11"/>
        <v>0.6329861111111111</v>
      </c>
      <c r="Z42" s="72">
        <f t="shared" si="12"/>
        <v>0.2788194444444444</v>
      </c>
      <c r="AA42" s="72">
        <f t="shared" si="13"/>
        <v>0.09223379629629624</v>
      </c>
      <c r="AB42" s="147">
        <f t="shared" si="14"/>
        <v>11.510951089317258</v>
      </c>
      <c r="AC42" s="182" t="s">
        <v>147</v>
      </c>
      <c r="AD42" s="130" t="s">
        <v>147</v>
      </c>
      <c r="AE42" s="73" t="s">
        <v>147</v>
      </c>
      <c r="AF42" s="72" t="s">
        <v>147</v>
      </c>
      <c r="AG42" s="74" t="s">
        <v>147</v>
      </c>
      <c r="AH42" s="75" t="s">
        <v>147</v>
      </c>
      <c r="AI42" s="147" t="str">
        <f t="shared" si="19"/>
        <v>LAME</v>
      </c>
      <c r="AJ42" s="76" t="s">
        <v>147</v>
      </c>
      <c r="AK42" s="76" t="e">
        <f t="shared" si="21"/>
        <v>#VALUE!</v>
      </c>
    </row>
    <row r="43" spans="1:37" ht="12.75">
      <c r="A43" s="148"/>
      <c r="B43" s="146">
        <v>46</v>
      </c>
      <c r="C43" s="77" t="s">
        <v>39</v>
      </c>
      <c r="D43" s="78"/>
      <c r="E43" s="67" t="s">
        <v>148</v>
      </c>
      <c r="F43" s="79" t="s">
        <v>149</v>
      </c>
      <c r="G43" s="162" t="s">
        <v>150</v>
      </c>
      <c r="H43" s="172">
        <v>0.3199768518518519</v>
      </c>
      <c r="I43" s="168">
        <v>0.32332175925925927</v>
      </c>
      <c r="J43" s="68">
        <f t="shared" si="0"/>
        <v>0.0033449074074073937</v>
      </c>
      <c r="K43" s="69">
        <f t="shared" si="1"/>
        <v>0.35109953703703706</v>
      </c>
      <c r="L43" s="69">
        <f t="shared" si="2"/>
        <v>0.05248842592592595</v>
      </c>
      <c r="M43" s="69">
        <f t="shared" si="3"/>
        <v>0.05248842592592595</v>
      </c>
      <c r="N43" s="173">
        <f t="shared" si="4"/>
        <v>18.319056907811042</v>
      </c>
      <c r="O43" s="177">
        <v>0.4421643518518519</v>
      </c>
      <c r="P43" s="70">
        <v>0.44538194444444446</v>
      </c>
      <c r="Q43" s="71">
        <f t="shared" si="5"/>
        <v>0.0032175925925925775</v>
      </c>
      <c r="R43" s="72">
        <f t="shared" si="6"/>
        <v>0.48010416666666667</v>
      </c>
      <c r="S43" s="72">
        <f t="shared" si="7"/>
        <v>0.14677083333333335</v>
      </c>
      <c r="T43" s="72">
        <f t="shared" si="8"/>
        <v>0.0942824074074074</v>
      </c>
      <c r="U43" s="147">
        <f t="shared" si="9"/>
        <v>13.952104855615781</v>
      </c>
      <c r="V43" s="177">
        <v>0.5398148148148149</v>
      </c>
      <c r="W43" s="70">
        <v>0.5432291666666667</v>
      </c>
      <c r="X43" s="71">
        <f t="shared" si="10"/>
        <v>0.0034143518518517935</v>
      </c>
      <c r="Y43" s="72" t="s">
        <v>147</v>
      </c>
      <c r="Z43" s="72" t="s">
        <v>147</v>
      </c>
      <c r="AA43" s="72" t="s">
        <v>147</v>
      </c>
      <c r="AB43" s="147" t="s">
        <v>147</v>
      </c>
      <c r="AC43" s="179" t="s">
        <v>147</v>
      </c>
      <c r="AD43" s="71" t="s">
        <v>147</v>
      </c>
      <c r="AE43" s="71" t="s">
        <v>147</v>
      </c>
      <c r="AF43" s="72" t="s">
        <v>147</v>
      </c>
      <c r="AG43" s="72" t="s">
        <v>147</v>
      </c>
      <c r="AH43" s="72" t="str">
        <f>AG43</f>
        <v>LAME</v>
      </c>
      <c r="AI43" s="147" t="s">
        <v>147</v>
      </c>
      <c r="AJ43" s="76" t="s">
        <v>147</v>
      </c>
      <c r="AK43" s="76" t="e">
        <f t="shared" si="21"/>
        <v>#VALUE!</v>
      </c>
    </row>
    <row r="44" spans="1:37" ht="12.75">
      <c r="A44" s="148"/>
      <c r="B44" s="146">
        <v>23</v>
      </c>
      <c r="C44" s="77" t="s">
        <v>47</v>
      </c>
      <c r="D44" s="77"/>
      <c r="E44" s="67" t="s">
        <v>151</v>
      </c>
      <c r="F44" s="79" t="s">
        <v>114</v>
      </c>
      <c r="G44" s="161" t="s">
        <v>152</v>
      </c>
      <c r="H44" s="172">
        <v>0.3340740740740741</v>
      </c>
      <c r="I44" s="168">
        <v>0.3383912037037037</v>
      </c>
      <c r="J44" s="68">
        <f t="shared" si="0"/>
        <v>0.004317129629629601</v>
      </c>
      <c r="K44" s="69">
        <f t="shared" si="1"/>
        <v>0.36616898148148147</v>
      </c>
      <c r="L44" s="69">
        <f t="shared" si="2"/>
        <v>0.06755787037037037</v>
      </c>
      <c r="M44" s="69">
        <f t="shared" si="3"/>
        <v>0.06755787037037037</v>
      </c>
      <c r="N44" s="173">
        <f t="shared" si="4"/>
        <v>14.23281190284788</v>
      </c>
      <c r="O44" s="177">
        <v>0.49409722222222224</v>
      </c>
      <c r="P44" s="70">
        <v>0.4966435185185185</v>
      </c>
      <c r="Q44" s="71">
        <f t="shared" si="5"/>
        <v>0.0025462962962962687</v>
      </c>
      <c r="R44" s="72">
        <f t="shared" si="6"/>
        <v>0.5313657407407407</v>
      </c>
      <c r="S44" s="72">
        <f t="shared" si="7"/>
        <v>0.1980324074074074</v>
      </c>
      <c r="T44" s="72">
        <f t="shared" si="8"/>
        <v>0.13047453703703704</v>
      </c>
      <c r="U44" s="147">
        <f t="shared" si="9"/>
        <v>10.081952111580428</v>
      </c>
      <c r="V44" s="177">
        <v>0.6392476851851852</v>
      </c>
      <c r="W44" s="70">
        <v>0.6431712962962963</v>
      </c>
      <c r="X44" s="71">
        <f t="shared" si="10"/>
        <v>0.003923611111111169</v>
      </c>
      <c r="Y44" s="72" t="s">
        <v>147</v>
      </c>
      <c r="Z44" s="72" t="s">
        <v>147</v>
      </c>
      <c r="AA44" s="72" t="s">
        <v>147</v>
      </c>
      <c r="AB44" s="147" t="s">
        <v>147</v>
      </c>
      <c r="AC44" s="179" t="s">
        <v>147</v>
      </c>
      <c r="AD44" s="71" t="s">
        <v>147</v>
      </c>
      <c r="AE44" s="71" t="s">
        <v>147</v>
      </c>
      <c r="AF44" s="72" t="s">
        <v>147</v>
      </c>
      <c r="AG44" s="72" t="s">
        <v>147</v>
      </c>
      <c r="AH44" s="72" t="str">
        <f>AG44</f>
        <v>LAME</v>
      </c>
      <c r="AI44" s="147" t="s">
        <v>147</v>
      </c>
      <c r="AJ44" s="76" t="s">
        <v>147</v>
      </c>
      <c r="AK44" s="76" t="e">
        <f t="shared" si="21"/>
        <v>#VALUE!</v>
      </c>
    </row>
    <row r="45" spans="1:37" ht="12.75">
      <c r="A45" s="148"/>
      <c r="B45" s="146">
        <v>43</v>
      </c>
      <c r="C45" s="77" t="s">
        <v>39</v>
      </c>
      <c r="D45" s="78"/>
      <c r="E45" s="67" t="s">
        <v>153</v>
      </c>
      <c r="F45" s="79" t="s">
        <v>154</v>
      </c>
      <c r="G45" s="162" t="s">
        <v>155</v>
      </c>
      <c r="H45" s="172">
        <v>0.32836805555555554</v>
      </c>
      <c r="I45" s="168">
        <v>0.3298611111111111</v>
      </c>
      <c r="J45" s="68">
        <f t="shared" si="0"/>
        <v>0.001493055555555567</v>
      </c>
      <c r="K45" s="69">
        <f t="shared" si="1"/>
        <v>0.3576388888888889</v>
      </c>
      <c r="L45" s="69">
        <f t="shared" si="2"/>
        <v>0.05902777777777779</v>
      </c>
      <c r="M45" s="69">
        <f t="shared" si="3"/>
        <v>0.05902777777777779</v>
      </c>
      <c r="N45" s="173">
        <f t="shared" si="4"/>
        <v>16.289592760180994</v>
      </c>
      <c r="O45" s="177">
        <v>0.46111111111111114</v>
      </c>
      <c r="P45" s="70">
        <v>0.4644212962962963</v>
      </c>
      <c r="Q45" s="71">
        <f t="shared" si="5"/>
        <v>0.003310185185185166</v>
      </c>
      <c r="R45" s="72" t="s">
        <v>147</v>
      </c>
      <c r="S45" s="72" t="s">
        <v>147</v>
      </c>
      <c r="T45" s="72" t="s">
        <v>147</v>
      </c>
      <c r="U45" s="147" t="s">
        <v>147</v>
      </c>
      <c r="V45" s="179" t="s">
        <v>147</v>
      </c>
      <c r="W45" s="70" t="s">
        <v>147</v>
      </c>
      <c r="X45" s="71" t="s">
        <v>147</v>
      </c>
      <c r="Y45" s="72" t="s">
        <v>147</v>
      </c>
      <c r="Z45" s="72" t="s">
        <v>147</v>
      </c>
      <c r="AA45" s="72" t="str">
        <f>Z45</f>
        <v>LAME</v>
      </c>
      <c r="AB45" s="147" t="s">
        <v>147</v>
      </c>
      <c r="AC45" s="179" t="s">
        <v>147</v>
      </c>
      <c r="AD45" s="71" t="s">
        <v>147</v>
      </c>
      <c r="AE45" s="71" t="s">
        <v>147</v>
      </c>
      <c r="AF45" s="72" t="s">
        <v>147</v>
      </c>
      <c r="AG45" s="72" t="s">
        <v>147</v>
      </c>
      <c r="AH45" s="72" t="str">
        <f>AG45</f>
        <v>LAME</v>
      </c>
      <c r="AI45" s="147" t="s">
        <v>147</v>
      </c>
      <c r="AJ45" s="76" t="s">
        <v>147</v>
      </c>
      <c r="AK45" s="76" t="e">
        <f t="shared" si="21"/>
        <v>#VALUE!</v>
      </c>
    </row>
    <row r="46" spans="1:37" ht="12.75">
      <c r="A46" s="148"/>
      <c r="B46" s="146">
        <v>36</v>
      </c>
      <c r="C46" s="84" t="s">
        <v>43</v>
      </c>
      <c r="D46" s="80"/>
      <c r="E46" s="86" t="s">
        <v>156</v>
      </c>
      <c r="F46" s="85" t="s">
        <v>157</v>
      </c>
      <c r="G46" s="163" t="s">
        <v>158</v>
      </c>
      <c r="H46" s="172" t="s">
        <v>147</v>
      </c>
      <c r="I46" s="168" t="s">
        <v>147</v>
      </c>
      <c r="J46" s="68" t="s">
        <v>147</v>
      </c>
      <c r="K46" s="69" t="s">
        <v>147</v>
      </c>
      <c r="L46" s="69" t="s">
        <v>147</v>
      </c>
      <c r="M46" s="69" t="str">
        <f t="shared" si="3"/>
        <v>LAME</v>
      </c>
      <c r="N46" s="173" t="s">
        <v>147</v>
      </c>
      <c r="O46" s="179" t="s">
        <v>147</v>
      </c>
      <c r="P46" s="70" t="s">
        <v>147</v>
      </c>
      <c r="Q46" s="71" t="s">
        <v>147</v>
      </c>
      <c r="R46" s="72" t="s">
        <v>147</v>
      </c>
      <c r="S46" s="72" t="s">
        <v>147</v>
      </c>
      <c r="T46" s="72" t="str">
        <f>S46</f>
        <v>LAME</v>
      </c>
      <c r="U46" s="147" t="s">
        <v>147</v>
      </c>
      <c r="V46" s="179" t="s">
        <v>147</v>
      </c>
      <c r="W46" s="70" t="s">
        <v>147</v>
      </c>
      <c r="X46" s="71" t="s">
        <v>147</v>
      </c>
      <c r="Y46" s="72" t="s">
        <v>147</v>
      </c>
      <c r="Z46" s="72" t="s">
        <v>147</v>
      </c>
      <c r="AA46" s="72" t="str">
        <f>Z46</f>
        <v>LAME</v>
      </c>
      <c r="AB46" s="147" t="s">
        <v>147</v>
      </c>
      <c r="AC46" s="179" t="s">
        <v>147</v>
      </c>
      <c r="AD46" s="71" t="s">
        <v>147</v>
      </c>
      <c r="AE46" s="71" t="s">
        <v>147</v>
      </c>
      <c r="AF46" s="72" t="s">
        <v>147</v>
      </c>
      <c r="AG46" s="72" t="s">
        <v>147</v>
      </c>
      <c r="AH46" s="72" t="str">
        <f>AG46</f>
        <v>LAME</v>
      </c>
      <c r="AI46" s="147" t="s">
        <v>147</v>
      </c>
      <c r="AJ46" s="76" t="s">
        <v>147</v>
      </c>
      <c r="AK46" s="76" t="e">
        <f t="shared" si="21"/>
        <v>#VALUE!</v>
      </c>
    </row>
    <row r="47" spans="1:54" ht="12.75">
      <c r="A47" s="148"/>
      <c r="B47" s="146">
        <v>35</v>
      </c>
      <c r="C47" s="77" t="s">
        <v>43</v>
      </c>
      <c r="D47" s="77"/>
      <c r="E47" s="67" t="s">
        <v>159</v>
      </c>
      <c r="F47" s="79" t="s">
        <v>160</v>
      </c>
      <c r="G47" s="161" t="s">
        <v>161</v>
      </c>
      <c r="H47" s="172">
        <v>0.31407407407407406</v>
      </c>
      <c r="I47" s="168">
        <v>0.3161805555555556</v>
      </c>
      <c r="J47" s="68">
        <f>I47-H47</f>
        <v>0.0021064814814815147</v>
      </c>
      <c r="K47" s="69">
        <f>IF(H47="","",I47+K$7)</f>
        <v>0.34395833333333337</v>
      </c>
      <c r="L47" s="69">
        <f>IF(H47="","",I47-$K$1)</f>
        <v>0.04534722222222226</v>
      </c>
      <c r="M47" s="69">
        <f t="shared" si="3"/>
        <v>0.04534722222222226</v>
      </c>
      <c r="N47" s="173">
        <f>IF(I47="","",($L$7/0.624)/(HOUR(L47)+MINUTE(L47)/60+SECOND(L47)/60/60))</f>
        <v>21.20391094357404</v>
      </c>
      <c r="O47" s="177">
        <v>0.4320023148148148</v>
      </c>
      <c r="P47" s="70">
        <v>0.43438657407407405</v>
      </c>
      <c r="Q47" s="71">
        <f>P47-O47</f>
        <v>0.002384259259259225</v>
      </c>
      <c r="R47" s="72">
        <f>IF(O47="","",P47+R$7)</f>
        <v>0.46910879629629626</v>
      </c>
      <c r="S47" s="72">
        <f>L47+T47</f>
        <v>0.13577546296296295</v>
      </c>
      <c r="T47" s="72">
        <f>P47-K47</f>
        <v>0.09042824074074068</v>
      </c>
      <c r="U47" s="147">
        <f>IF(P47="","",($S$7/0.624)/(HOUR(T47)+MINUTE(T47)/60+SECOND(T47)/60/60))</f>
        <v>14.546761314968151</v>
      </c>
      <c r="V47" s="177">
        <v>0.5300810185185185</v>
      </c>
      <c r="W47" s="70">
        <v>0.5340277777777778</v>
      </c>
      <c r="X47" s="71">
        <f>W47-V47</f>
        <v>0.003946759259259247</v>
      </c>
      <c r="Y47" s="72" t="s">
        <v>147</v>
      </c>
      <c r="Z47" s="72" t="s">
        <v>147</v>
      </c>
      <c r="AA47" s="72" t="s">
        <v>147</v>
      </c>
      <c r="AB47" s="147" t="s">
        <v>147</v>
      </c>
      <c r="AC47" s="179" t="s">
        <v>147</v>
      </c>
      <c r="AD47" s="71" t="s">
        <v>147</v>
      </c>
      <c r="AE47" s="71" t="s">
        <v>147</v>
      </c>
      <c r="AF47" s="72" t="s">
        <v>147</v>
      </c>
      <c r="AG47" s="72" t="s">
        <v>147</v>
      </c>
      <c r="AH47" s="72" t="str">
        <f>AG47</f>
        <v>LAME</v>
      </c>
      <c r="AI47" s="147" t="s">
        <v>147</v>
      </c>
      <c r="AJ47" s="76" t="s">
        <v>147</v>
      </c>
      <c r="AK47" s="76" t="e">
        <f t="shared" si="21"/>
        <v>#VALUE!</v>
      </c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</row>
    <row r="48" spans="1:54" ht="13.5" thickBot="1">
      <c r="A48" s="183"/>
      <c r="B48" s="149">
        <v>30</v>
      </c>
      <c r="C48" s="150" t="s">
        <v>43</v>
      </c>
      <c r="D48" s="151"/>
      <c r="E48" s="152" t="s">
        <v>162</v>
      </c>
      <c r="F48" s="153" t="s">
        <v>163</v>
      </c>
      <c r="G48" s="166" t="s">
        <v>164</v>
      </c>
      <c r="H48" s="174">
        <v>0.3207638888888889</v>
      </c>
      <c r="I48" s="169">
        <v>0.32511574074074073</v>
      </c>
      <c r="J48" s="154">
        <f>I48-H48</f>
        <v>0.004351851851851829</v>
      </c>
      <c r="K48" s="155">
        <f>IF(H48="","",I48+K$7)</f>
        <v>0.3528935185185185</v>
      </c>
      <c r="L48" s="155">
        <f>IF(H48="","",I48-$K$1)</f>
        <v>0.05428240740740742</v>
      </c>
      <c r="M48" s="155">
        <f t="shared" si="3"/>
        <v>0.05428240740740742</v>
      </c>
      <c r="N48" s="175">
        <f>IF(I48="","",($L$7/0.624)/(HOUR(L48)+MINUTE(L48)/60+SECOND(L48)/60/60))</f>
        <v>17.713629653928162</v>
      </c>
      <c r="O48" s="180">
        <v>0.4637962962962963</v>
      </c>
      <c r="P48" s="156">
        <v>0.46640046296296295</v>
      </c>
      <c r="Q48" s="157">
        <f>P48-O48</f>
        <v>0.0026041666666666297</v>
      </c>
      <c r="R48" s="158" t="s">
        <v>165</v>
      </c>
      <c r="S48" s="158" t="s">
        <v>165</v>
      </c>
      <c r="T48" s="158" t="s">
        <v>165</v>
      </c>
      <c r="U48" s="159" t="s">
        <v>165</v>
      </c>
      <c r="V48" s="180" t="s">
        <v>165</v>
      </c>
      <c r="W48" s="156" t="s">
        <v>165</v>
      </c>
      <c r="X48" s="157" t="s">
        <v>165</v>
      </c>
      <c r="Y48" s="158" t="s">
        <v>165</v>
      </c>
      <c r="Z48" s="158" t="s">
        <v>165</v>
      </c>
      <c r="AA48" s="158" t="s">
        <v>165</v>
      </c>
      <c r="AB48" s="159" t="s">
        <v>165</v>
      </c>
      <c r="AC48" s="180" t="s">
        <v>165</v>
      </c>
      <c r="AD48" s="157" t="s">
        <v>165</v>
      </c>
      <c r="AE48" s="157" t="s">
        <v>165</v>
      </c>
      <c r="AF48" s="158" t="s">
        <v>165</v>
      </c>
      <c r="AG48" s="158" t="s">
        <v>165</v>
      </c>
      <c r="AH48" s="158" t="s">
        <v>165</v>
      </c>
      <c r="AI48" s="159" t="s">
        <v>165</v>
      </c>
      <c r="AJ48" s="76" t="s">
        <v>165</v>
      </c>
      <c r="AK48" s="76" t="e">
        <f t="shared" si="21"/>
        <v>#VALUE!</v>
      </c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</row>
    <row r="49" spans="1:7" ht="12.75">
      <c r="A49" s="1" t="s">
        <v>166</v>
      </c>
      <c r="G49"/>
    </row>
    <row r="50" ht="12.75">
      <c r="G50"/>
    </row>
    <row r="51" ht="12.75">
      <c r="G51"/>
    </row>
    <row r="52" ht="12.75">
      <c r="G52"/>
    </row>
    <row r="53" ht="12.75">
      <c r="G53"/>
    </row>
    <row r="54" ht="12.75">
      <c r="G54"/>
    </row>
    <row r="55" ht="12.75">
      <c r="G55"/>
    </row>
    <row r="56" ht="12.75">
      <c r="G56"/>
    </row>
  </sheetData>
  <mergeCells count="1">
    <mergeCell ref="A1:G7"/>
  </mergeCells>
  <dataValidations count="1">
    <dataValidation errorStyle="warning" type="time" allowBlank="1" showErrorMessage="1" errorTitle="TIME FORMAT ERROR" error="Enter TIME in correct format:&#10;&#10;11:34:12 PM" sqref="H9:J48 O9:Q48 V9:X48 AC43:AE48">
      <formula1>0</formula1>
      <formula2>0.999988425925926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83"/>
  <sheetViews>
    <sheetView workbookViewId="0" topLeftCell="A10">
      <selection activeCell="D20" sqref="D20"/>
    </sheetView>
  </sheetViews>
  <sheetFormatPr defaultColWidth="9.140625" defaultRowHeight="12.75"/>
  <cols>
    <col min="1" max="1" width="9.8515625" style="0" customWidth="1"/>
    <col min="2" max="2" width="9.57421875" style="0" customWidth="1"/>
    <col min="3" max="4" width="11.7109375" style="0" customWidth="1"/>
    <col min="5" max="5" width="16.28125" style="0" customWidth="1"/>
    <col min="6" max="6" width="21.57421875" style="0" customWidth="1"/>
    <col min="7" max="7" width="6.140625" style="0" customWidth="1"/>
    <col min="8" max="8" width="8.421875" style="0" customWidth="1"/>
    <col min="9" max="16384" width="11.7109375" style="0" customWidth="1"/>
  </cols>
  <sheetData>
    <row r="1" spans="1:6" ht="12.75" customHeight="1">
      <c r="A1" s="292" t="s">
        <v>262</v>
      </c>
      <c r="B1" s="293"/>
      <c r="C1" s="293"/>
      <c r="D1" s="293"/>
      <c r="E1" s="293"/>
      <c r="F1" s="294"/>
    </row>
    <row r="2" spans="1:6" ht="12.75" customHeight="1">
      <c r="A2" s="295"/>
      <c r="B2" s="296"/>
      <c r="C2" s="296"/>
      <c r="D2" s="296"/>
      <c r="E2" s="296"/>
      <c r="F2" s="297"/>
    </row>
    <row r="3" spans="1:6" ht="12.75" customHeight="1">
      <c r="A3" s="295"/>
      <c r="B3" s="296"/>
      <c r="C3" s="296"/>
      <c r="D3" s="296"/>
      <c r="E3" s="296"/>
      <c r="F3" s="297"/>
    </row>
    <row r="4" spans="1:6" ht="12.75" customHeight="1">
      <c r="A4" s="295"/>
      <c r="B4" s="296"/>
      <c r="C4" s="296"/>
      <c r="D4" s="296"/>
      <c r="E4" s="296"/>
      <c r="F4" s="297"/>
    </row>
    <row r="5" spans="1:6" ht="12.75" customHeight="1">
      <c r="A5" s="295"/>
      <c r="B5" s="296"/>
      <c r="C5" s="296"/>
      <c r="D5" s="296"/>
      <c r="E5" s="296"/>
      <c r="F5" s="297"/>
    </row>
    <row r="6" spans="1:6" ht="12.75" customHeight="1">
      <c r="A6" s="295"/>
      <c r="B6" s="296"/>
      <c r="C6" s="296"/>
      <c r="D6" s="296"/>
      <c r="E6" s="296"/>
      <c r="F6" s="297"/>
    </row>
    <row r="7" spans="1:6" ht="13.5" customHeight="1" thickBot="1">
      <c r="A7" s="295"/>
      <c r="B7" s="296"/>
      <c r="C7" s="296"/>
      <c r="D7" s="296"/>
      <c r="E7" s="296"/>
      <c r="F7" s="297"/>
    </row>
    <row r="8" spans="1:6" ht="41.25" customHeight="1" thickBot="1">
      <c r="A8" s="242" t="s">
        <v>260</v>
      </c>
      <c r="B8" s="235" t="s">
        <v>31</v>
      </c>
      <c r="C8" s="236" t="s">
        <v>22</v>
      </c>
      <c r="D8" s="238" t="s">
        <v>24</v>
      </c>
      <c r="E8" s="239" t="s">
        <v>25</v>
      </c>
      <c r="F8" s="233" t="s">
        <v>26</v>
      </c>
    </row>
    <row r="9" spans="1:6" ht="12.75">
      <c r="A9" s="253">
        <v>1</v>
      </c>
      <c r="B9" s="254">
        <v>0.41026620370370376</v>
      </c>
      <c r="C9" s="255" t="s">
        <v>59</v>
      </c>
      <c r="D9" s="256" t="s">
        <v>167</v>
      </c>
      <c r="E9" s="257" t="s">
        <v>168</v>
      </c>
      <c r="F9" s="258" t="s">
        <v>169</v>
      </c>
    </row>
    <row r="10" spans="1:6" ht="17.25" customHeight="1">
      <c r="A10" s="209">
        <v>2</v>
      </c>
      <c r="B10" s="210">
        <v>0.46858796296296307</v>
      </c>
      <c r="C10" s="214" t="s">
        <v>59</v>
      </c>
      <c r="D10" s="215" t="s">
        <v>170</v>
      </c>
      <c r="E10" s="216" t="s">
        <v>171</v>
      </c>
      <c r="F10" s="225" t="s">
        <v>172</v>
      </c>
    </row>
    <row r="11" spans="1:6" ht="12.75">
      <c r="A11" s="209">
        <v>3</v>
      </c>
      <c r="B11" s="210">
        <v>0.47606481481481483</v>
      </c>
      <c r="C11" s="214" t="s">
        <v>59</v>
      </c>
      <c r="D11" s="215" t="s">
        <v>173</v>
      </c>
      <c r="E11" s="216" t="s">
        <v>71</v>
      </c>
      <c r="F11" s="225" t="s">
        <v>174</v>
      </c>
    </row>
    <row r="12" spans="1:6" ht="12.75">
      <c r="A12" s="209">
        <v>4</v>
      </c>
      <c r="B12" s="210">
        <v>0.6021064814814814</v>
      </c>
      <c r="C12" s="211" t="s">
        <v>59</v>
      </c>
      <c r="D12" s="212" t="s">
        <v>184</v>
      </c>
      <c r="E12" s="213" t="s">
        <v>185</v>
      </c>
      <c r="F12" s="224" t="s">
        <v>186</v>
      </c>
    </row>
    <row r="13" spans="1:6" ht="12.75">
      <c r="A13" s="209">
        <v>5</v>
      </c>
      <c r="B13" s="210">
        <v>0.6208333333333333</v>
      </c>
      <c r="C13" s="214" t="s">
        <v>59</v>
      </c>
      <c r="D13" s="215" t="s">
        <v>175</v>
      </c>
      <c r="E13" s="216" t="s">
        <v>176</v>
      </c>
      <c r="F13" s="225" t="s">
        <v>177</v>
      </c>
    </row>
    <row r="14" spans="1:6" ht="12.75">
      <c r="A14" s="209">
        <v>6</v>
      </c>
      <c r="B14" s="210">
        <v>0.6208333333333333</v>
      </c>
      <c r="C14" s="214" t="s">
        <v>59</v>
      </c>
      <c r="D14" s="215" t="s">
        <v>178</v>
      </c>
      <c r="E14" s="216" t="s">
        <v>179</v>
      </c>
      <c r="F14" s="225" t="s">
        <v>180</v>
      </c>
    </row>
    <row r="15" spans="1:6" ht="12.75">
      <c r="A15" s="209">
        <v>7</v>
      </c>
      <c r="B15" s="210">
        <v>0.7020833333333336</v>
      </c>
      <c r="C15" s="211" t="s">
        <v>59</v>
      </c>
      <c r="D15" s="212" t="s">
        <v>181</v>
      </c>
      <c r="E15" s="213" t="s">
        <v>182</v>
      </c>
      <c r="F15" s="224" t="s">
        <v>183</v>
      </c>
    </row>
    <row r="16" spans="1:6" ht="12.75">
      <c r="A16" s="209"/>
      <c r="B16" s="210" t="s">
        <v>147</v>
      </c>
      <c r="C16" s="214" t="s">
        <v>59</v>
      </c>
      <c r="D16" s="215" t="s">
        <v>246</v>
      </c>
      <c r="E16" s="216" t="s">
        <v>247</v>
      </c>
      <c r="F16" s="225" t="s">
        <v>248</v>
      </c>
    </row>
    <row r="17" spans="1:6" ht="13.5" thickBot="1">
      <c r="A17" s="218"/>
      <c r="B17" s="219" t="s">
        <v>165</v>
      </c>
      <c r="C17" s="220" t="s">
        <v>59</v>
      </c>
      <c r="D17" s="221" t="s">
        <v>187</v>
      </c>
      <c r="E17" s="222" t="s">
        <v>188</v>
      </c>
      <c r="F17" s="226" t="s">
        <v>189</v>
      </c>
    </row>
    <row r="18" spans="1:6" ht="12.75">
      <c r="A18" s="200">
        <v>1</v>
      </c>
      <c r="B18" s="204">
        <v>0.6020833333333333</v>
      </c>
      <c r="C18" s="133" t="s">
        <v>63</v>
      </c>
      <c r="D18" s="193" t="s">
        <v>190</v>
      </c>
      <c r="E18" s="136" t="s">
        <v>191</v>
      </c>
      <c r="F18" s="223" t="s">
        <v>192</v>
      </c>
    </row>
    <row r="19" spans="1:6" ht="12.75">
      <c r="A19" s="202">
        <v>2</v>
      </c>
      <c r="B19" s="205">
        <v>0.6715277777777777</v>
      </c>
      <c r="C19" s="66" t="s">
        <v>63</v>
      </c>
      <c r="D19" s="92" t="s">
        <v>265</v>
      </c>
      <c r="E19" s="86" t="s">
        <v>193</v>
      </c>
      <c r="F19" s="165" t="s">
        <v>194</v>
      </c>
    </row>
    <row r="20" spans="1:6" ht="12.75">
      <c r="A20" s="202">
        <v>3</v>
      </c>
      <c r="B20" s="205">
        <v>0.6715277777777778</v>
      </c>
      <c r="C20" s="77" t="s">
        <v>63</v>
      </c>
      <c r="D20" s="90" t="s">
        <v>195</v>
      </c>
      <c r="E20" s="79" t="s">
        <v>196</v>
      </c>
      <c r="F20" s="161" t="s">
        <v>197</v>
      </c>
    </row>
    <row r="21" spans="1:6" ht="12.75">
      <c r="A21" s="202">
        <v>4</v>
      </c>
      <c r="B21" s="205">
        <v>0.6979166666666669</v>
      </c>
      <c r="C21" s="77" t="s">
        <v>63</v>
      </c>
      <c r="D21" s="90" t="s">
        <v>107</v>
      </c>
      <c r="E21" s="79" t="s">
        <v>108</v>
      </c>
      <c r="F21" s="161" t="s">
        <v>198</v>
      </c>
    </row>
    <row r="22" spans="1:6" ht="15" customHeight="1">
      <c r="A22" s="202"/>
      <c r="B22" s="205" t="s">
        <v>147</v>
      </c>
      <c r="C22" s="66" t="s">
        <v>63</v>
      </c>
      <c r="D22" s="92" t="s">
        <v>202</v>
      </c>
      <c r="E22" s="86" t="s">
        <v>203</v>
      </c>
      <c r="F22" s="165" t="s">
        <v>204</v>
      </c>
    </row>
    <row r="23" spans="1:6" ht="26.25" thickBot="1">
      <c r="A23" s="201"/>
      <c r="B23" s="265" t="s">
        <v>147</v>
      </c>
      <c r="C23" s="150" t="s">
        <v>63</v>
      </c>
      <c r="D23" s="198" t="s">
        <v>199</v>
      </c>
      <c r="E23" s="153" t="s">
        <v>200</v>
      </c>
      <c r="F23" s="166" t="s">
        <v>201</v>
      </c>
    </row>
    <row r="24" spans="1:6" ht="12.75">
      <c r="A24" s="253">
        <v>1</v>
      </c>
      <c r="B24" s="254">
        <v>0.3997569444444445</v>
      </c>
      <c r="C24" s="255" t="s">
        <v>43</v>
      </c>
      <c r="D24" s="256" t="s">
        <v>205</v>
      </c>
      <c r="E24" s="257" t="s">
        <v>206</v>
      </c>
      <c r="F24" s="258" t="s">
        <v>207</v>
      </c>
    </row>
    <row r="25" spans="1:6" ht="12.75">
      <c r="A25" s="209">
        <v>2</v>
      </c>
      <c r="B25" s="210">
        <v>0.4305439814814815</v>
      </c>
      <c r="C25" s="211" t="s">
        <v>43</v>
      </c>
      <c r="D25" s="212" t="s">
        <v>208</v>
      </c>
      <c r="E25" s="213" t="s">
        <v>209</v>
      </c>
      <c r="F25" s="224" t="s">
        <v>210</v>
      </c>
    </row>
    <row r="26" spans="1:6" ht="12.75">
      <c r="A26" s="209">
        <v>3</v>
      </c>
      <c r="B26" s="210">
        <v>0.4685763888888889</v>
      </c>
      <c r="C26" s="214" t="s">
        <v>43</v>
      </c>
      <c r="D26" s="215" t="s">
        <v>211</v>
      </c>
      <c r="E26" s="216" t="s">
        <v>212</v>
      </c>
      <c r="F26" s="225" t="s">
        <v>213</v>
      </c>
    </row>
    <row r="27" spans="1:6" ht="12.75">
      <c r="A27" s="209">
        <v>4</v>
      </c>
      <c r="B27" s="210">
        <v>0.476076388888889</v>
      </c>
      <c r="C27" s="211" t="s">
        <v>43</v>
      </c>
      <c r="D27" s="212" t="s">
        <v>53</v>
      </c>
      <c r="E27" s="213" t="s">
        <v>54</v>
      </c>
      <c r="F27" s="224" t="s">
        <v>214</v>
      </c>
    </row>
    <row r="28" spans="1:6" ht="13.5" customHeight="1">
      <c r="A28" s="209">
        <v>5</v>
      </c>
      <c r="B28" s="210">
        <v>0.5339583333333333</v>
      </c>
      <c r="C28" s="214" t="s">
        <v>43</v>
      </c>
      <c r="D28" s="215" t="s">
        <v>215</v>
      </c>
      <c r="E28" s="216" t="s">
        <v>216</v>
      </c>
      <c r="F28" s="225" t="s">
        <v>217</v>
      </c>
    </row>
    <row r="29" spans="1:6" ht="12.75">
      <c r="A29" s="209">
        <v>6</v>
      </c>
      <c r="B29" s="210">
        <v>0.6979166666666669</v>
      </c>
      <c r="C29" s="214" t="s">
        <v>43</v>
      </c>
      <c r="D29" s="215" t="s">
        <v>218</v>
      </c>
      <c r="E29" s="216" t="s">
        <v>219</v>
      </c>
      <c r="F29" s="225" t="s">
        <v>220</v>
      </c>
    </row>
    <row r="30" spans="1:6" ht="12.75">
      <c r="A30" s="209">
        <v>7</v>
      </c>
      <c r="B30" s="210">
        <v>0.697916666666667</v>
      </c>
      <c r="C30" s="214" t="s">
        <v>43</v>
      </c>
      <c r="D30" s="215" t="s">
        <v>221</v>
      </c>
      <c r="E30" s="216" t="s">
        <v>222</v>
      </c>
      <c r="F30" s="225" t="s">
        <v>223</v>
      </c>
    </row>
    <row r="31" spans="1:6" ht="12.75">
      <c r="A31" s="209"/>
      <c r="B31" s="210" t="s">
        <v>250</v>
      </c>
      <c r="C31" s="214" t="s">
        <v>43</v>
      </c>
      <c r="D31" s="215" t="s">
        <v>44</v>
      </c>
      <c r="E31" s="216" t="s">
        <v>45</v>
      </c>
      <c r="F31" s="225" t="s">
        <v>224</v>
      </c>
    </row>
    <row r="32" spans="1:6" ht="12.75">
      <c r="A32" s="209"/>
      <c r="B32" s="262" t="s">
        <v>147</v>
      </c>
      <c r="C32" s="214" t="s">
        <v>43</v>
      </c>
      <c r="D32" s="215" t="s">
        <v>226</v>
      </c>
      <c r="E32" s="216" t="s">
        <v>227</v>
      </c>
      <c r="F32" s="225" t="s">
        <v>228</v>
      </c>
    </row>
    <row r="33" spans="1:6" ht="12.75">
      <c r="A33" s="209"/>
      <c r="B33" s="210" t="s">
        <v>147</v>
      </c>
      <c r="C33" s="214" t="s">
        <v>43</v>
      </c>
      <c r="D33" s="215" t="s">
        <v>159</v>
      </c>
      <c r="E33" s="216" t="s">
        <v>160</v>
      </c>
      <c r="F33" s="225" t="s">
        <v>225</v>
      </c>
    </row>
    <row r="34" spans="1:6" ht="12.75">
      <c r="A34" s="209"/>
      <c r="B34" s="210" t="s">
        <v>147</v>
      </c>
      <c r="C34" s="214" t="s">
        <v>43</v>
      </c>
      <c r="D34" s="215" t="s">
        <v>70</v>
      </c>
      <c r="E34" s="216" t="s">
        <v>229</v>
      </c>
      <c r="F34" s="225" t="s">
        <v>230</v>
      </c>
    </row>
    <row r="35" spans="1:6" ht="12.75">
      <c r="A35" s="209"/>
      <c r="B35" s="217" t="s">
        <v>147</v>
      </c>
      <c r="C35" s="214" t="s">
        <v>43</v>
      </c>
      <c r="D35" s="215" t="s">
        <v>234</v>
      </c>
      <c r="E35" s="216" t="s">
        <v>235</v>
      </c>
      <c r="F35" s="225" t="s">
        <v>236</v>
      </c>
    </row>
    <row r="36" spans="1:6" ht="13.5" thickBot="1">
      <c r="A36" s="218"/>
      <c r="B36" s="219" t="s">
        <v>249</v>
      </c>
      <c r="C36" s="263" t="s">
        <v>43</v>
      </c>
      <c r="D36" s="221" t="s">
        <v>231</v>
      </c>
      <c r="E36" s="222" t="s">
        <v>232</v>
      </c>
      <c r="F36" s="264" t="s">
        <v>233</v>
      </c>
    </row>
    <row r="37" spans="1:6" ht="12.75">
      <c r="A37" s="200">
        <v>1</v>
      </c>
      <c r="B37" s="204">
        <v>0.6020949074074075</v>
      </c>
      <c r="C37" s="133" t="s">
        <v>39</v>
      </c>
      <c r="D37" s="193" t="s">
        <v>237</v>
      </c>
      <c r="E37" s="136" t="s">
        <v>238</v>
      </c>
      <c r="F37" s="223" t="s">
        <v>239</v>
      </c>
    </row>
    <row r="38" spans="1:6" ht="12.75">
      <c r="A38" s="202"/>
      <c r="B38" s="205" t="s">
        <v>252</v>
      </c>
      <c r="C38" s="77" t="s">
        <v>39</v>
      </c>
      <c r="D38" s="90" t="s">
        <v>148</v>
      </c>
      <c r="E38" s="79" t="s">
        <v>149</v>
      </c>
      <c r="F38" s="161" t="s">
        <v>240</v>
      </c>
    </row>
    <row r="39" spans="1:6" ht="13.5" thickBot="1">
      <c r="A39" s="201"/>
      <c r="B39" s="208" t="s">
        <v>147</v>
      </c>
      <c r="C39" s="197" t="s">
        <v>39</v>
      </c>
      <c r="D39" s="198" t="s">
        <v>70</v>
      </c>
      <c r="E39" s="153" t="s">
        <v>71</v>
      </c>
      <c r="F39" s="261" t="s">
        <v>241</v>
      </c>
    </row>
    <row r="40" spans="1:6" ht="12.75" customHeight="1">
      <c r="A40" s="298" t="s">
        <v>261</v>
      </c>
      <c r="B40" s="299"/>
      <c r="C40" s="299"/>
      <c r="D40" s="299"/>
      <c r="E40" s="299"/>
      <c r="F40" s="300"/>
    </row>
    <row r="41" spans="1:6" ht="12.75" customHeight="1">
      <c r="A41" s="301"/>
      <c r="B41" s="302"/>
      <c r="C41" s="302"/>
      <c r="D41" s="302"/>
      <c r="E41" s="302"/>
      <c r="F41" s="303"/>
    </row>
    <row r="42" spans="1:6" ht="12.75" customHeight="1">
      <c r="A42" s="301"/>
      <c r="B42" s="302"/>
      <c r="C42" s="302"/>
      <c r="D42" s="302"/>
      <c r="E42" s="302"/>
      <c r="F42" s="303"/>
    </row>
    <row r="43" spans="1:6" ht="12.75" customHeight="1">
      <c r="A43" s="301"/>
      <c r="B43" s="302"/>
      <c r="C43" s="302"/>
      <c r="D43" s="302"/>
      <c r="E43" s="302"/>
      <c r="F43" s="303"/>
    </row>
    <row r="44" spans="1:6" ht="12.75" customHeight="1">
      <c r="A44" s="301"/>
      <c r="B44" s="302"/>
      <c r="C44" s="302"/>
      <c r="D44" s="302"/>
      <c r="E44" s="302"/>
      <c r="F44" s="303"/>
    </row>
    <row r="45" spans="1:6" ht="12.75" customHeight="1">
      <c r="A45" s="301"/>
      <c r="B45" s="302"/>
      <c r="C45" s="302"/>
      <c r="D45" s="302"/>
      <c r="E45" s="302"/>
      <c r="F45" s="303"/>
    </row>
    <row r="46" spans="1:6" ht="13.5" customHeight="1" thickBot="1">
      <c r="A46" s="304"/>
      <c r="B46" s="305"/>
      <c r="C46" s="305"/>
      <c r="D46" s="305"/>
      <c r="E46" s="305"/>
      <c r="F46" s="306"/>
    </row>
    <row r="47" spans="1:6" ht="26.25" thickBot="1">
      <c r="A47" s="273" t="s">
        <v>20</v>
      </c>
      <c r="B47" s="274" t="s">
        <v>31</v>
      </c>
      <c r="C47" s="275" t="s">
        <v>22</v>
      </c>
      <c r="D47" s="276" t="s">
        <v>24</v>
      </c>
      <c r="E47" s="276" t="s">
        <v>25</v>
      </c>
      <c r="F47" s="277" t="s">
        <v>26</v>
      </c>
    </row>
    <row r="48" spans="1:6" ht="12.75">
      <c r="A48" s="268">
        <v>1</v>
      </c>
      <c r="B48" s="254">
        <v>0.24871527777777774</v>
      </c>
      <c r="C48" s="269" t="s">
        <v>59</v>
      </c>
      <c r="D48" s="270" t="s">
        <v>60</v>
      </c>
      <c r="E48" s="271" t="s">
        <v>61</v>
      </c>
      <c r="F48" s="272" t="s">
        <v>62</v>
      </c>
    </row>
    <row r="49" spans="1:6" ht="12.75">
      <c r="A49" s="227">
        <v>2</v>
      </c>
      <c r="B49" s="210">
        <v>0.2608229166666666</v>
      </c>
      <c r="C49" s="214" t="s">
        <v>59</v>
      </c>
      <c r="D49" s="215" t="s">
        <v>67</v>
      </c>
      <c r="E49" s="216" t="s">
        <v>68</v>
      </c>
      <c r="F49" s="225" t="s">
        <v>69</v>
      </c>
    </row>
    <row r="50" spans="1:6" ht="12.75">
      <c r="A50" s="227">
        <v>3</v>
      </c>
      <c r="B50" s="210">
        <v>0.2942708333333333</v>
      </c>
      <c r="C50" s="214" t="s">
        <v>59</v>
      </c>
      <c r="D50" s="215" t="s">
        <v>76</v>
      </c>
      <c r="E50" s="216" t="s">
        <v>77</v>
      </c>
      <c r="F50" s="225" t="s">
        <v>78</v>
      </c>
    </row>
    <row r="51" spans="1:6" ht="12.75">
      <c r="A51" s="227">
        <v>4</v>
      </c>
      <c r="B51" s="210">
        <v>0.3113888888888888</v>
      </c>
      <c r="C51" s="211" t="s">
        <v>59</v>
      </c>
      <c r="D51" s="212" t="s">
        <v>85</v>
      </c>
      <c r="E51" s="213" t="s">
        <v>86</v>
      </c>
      <c r="F51" s="224" t="s">
        <v>87</v>
      </c>
    </row>
    <row r="52" spans="1:6" ht="12.75">
      <c r="A52" s="227">
        <v>5</v>
      </c>
      <c r="B52" s="210">
        <v>0.3135532407407407</v>
      </c>
      <c r="C52" s="214" t="s">
        <v>59</v>
      </c>
      <c r="D52" s="215" t="s">
        <v>92</v>
      </c>
      <c r="E52" s="216" t="s">
        <v>93</v>
      </c>
      <c r="F52" s="225" t="s">
        <v>253</v>
      </c>
    </row>
    <row r="53" spans="1:6" ht="12.75">
      <c r="A53" s="227">
        <v>6</v>
      </c>
      <c r="B53" s="210">
        <v>0.34502314814814805</v>
      </c>
      <c r="C53" s="211" t="s">
        <v>59</v>
      </c>
      <c r="D53" s="212" t="s">
        <v>113</v>
      </c>
      <c r="E53" s="213" t="s">
        <v>114</v>
      </c>
      <c r="F53" s="224" t="s">
        <v>115</v>
      </c>
    </row>
    <row r="54" spans="1:6" ht="12.75">
      <c r="A54" s="227">
        <v>7</v>
      </c>
      <c r="B54" s="210">
        <v>0.348125</v>
      </c>
      <c r="C54" s="214" t="s">
        <v>59</v>
      </c>
      <c r="D54" s="215" t="s">
        <v>67</v>
      </c>
      <c r="E54" s="216" t="s">
        <v>119</v>
      </c>
      <c r="F54" s="225" t="s">
        <v>120</v>
      </c>
    </row>
    <row r="55" spans="1:6" ht="12.75">
      <c r="A55" s="227">
        <v>8</v>
      </c>
      <c r="B55" s="210">
        <v>0.3864583333333333</v>
      </c>
      <c r="C55" s="214" t="s">
        <v>59</v>
      </c>
      <c r="D55" s="215" t="s">
        <v>130</v>
      </c>
      <c r="E55" s="216" t="s">
        <v>131</v>
      </c>
      <c r="F55" s="225" t="s">
        <v>132</v>
      </c>
    </row>
    <row r="56" spans="1:6" ht="12.75">
      <c r="A56" s="227">
        <v>9</v>
      </c>
      <c r="B56" s="210">
        <v>0.4211226851851852</v>
      </c>
      <c r="C56" s="214" t="s">
        <v>59</v>
      </c>
      <c r="D56" s="215" t="s">
        <v>138</v>
      </c>
      <c r="E56" s="216" t="s">
        <v>139</v>
      </c>
      <c r="F56" s="225" t="s">
        <v>140</v>
      </c>
    </row>
    <row r="57" spans="1:6" ht="13.5" thickBot="1">
      <c r="A57" s="248"/>
      <c r="B57" s="263" t="s">
        <v>147</v>
      </c>
      <c r="C57" s="263" t="s">
        <v>59</v>
      </c>
      <c r="D57" s="278" t="s">
        <v>144</v>
      </c>
      <c r="E57" s="278" t="s">
        <v>145</v>
      </c>
      <c r="F57" s="264" t="s">
        <v>146</v>
      </c>
    </row>
    <row r="58" spans="1:6" ht="12.75">
      <c r="A58" s="194">
        <v>1</v>
      </c>
      <c r="B58" s="205">
        <v>0.26082175925925927</v>
      </c>
      <c r="C58" s="77" t="s">
        <v>63</v>
      </c>
      <c r="D58" s="90" t="s">
        <v>64</v>
      </c>
      <c r="E58" s="79" t="s">
        <v>65</v>
      </c>
      <c r="F58" s="161" t="s">
        <v>66</v>
      </c>
    </row>
    <row r="59" spans="1:6" ht="12.75">
      <c r="A59" s="194">
        <v>2</v>
      </c>
      <c r="B59" s="205">
        <v>0.2694328703703704</v>
      </c>
      <c r="C59" s="66" t="s">
        <v>63</v>
      </c>
      <c r="D59" s="92" t="s">
        <v>73</v>
      </c>
      <c r="E59" s="86" t="s">
        <v>74</v>
      </c>
      <c r="F59" s="165" t="s">
        <v>75</v>
      </c>
    </row>
    <row r="60" spans="1:6" ht="12.75">
      <c r="A60" s="194">
        <v>3</v>
      </c>
      <c r="B60" s="205">
        <v>0.3063657407407407</v>
      </c>
      <c r="C60" s="77" t="s">
        <v>63</v>
      </c>
      <c r="D60" s="90" t="s">
        <v>82</v>
      </c>
      <c r="E60" s="79" t="s">
        <v>83</v>
      </c>
      <c r="F60" s="161" t="s">
        <v>84</v>
      </c>
    </row>
    <row r="61" spans="1:6" ht="12.75">
      <c r="A61" s="194">
        <v>4</v>
      </c>
      <c r="B61" s="205">
        <v>0.325</v>
      </c>
      <c r="C61" s="77" t="s">
        <v>63</v>
      </c>
      <c r="D61" s="90" t="s">
        <v>95</v>
      </c>
      <c r="E61" s="79" t="s">
        <v>96</v>
      </c>
      <c r="F61" s="161" t="s">
        <v>97</v>
      </c>
    </row>
    <row r="62" spans="1:6" ht="12.75">
      <c r="A62" s="194">
        <v>5</v>
      </c>
      <c r="B62" s="205">
        <v>0.33924768518518517</v>
      </c>
      <c r="C62" s="77" t="s">
        <v>63</v>
      </c>
      <c r="D62" s="90" t="s">
        <v>107</v>
      </c>
      <c r="E62" s="79" t="s">
        <v>108</v>
      </c>
      <c r="F62" s="161" t="s">
        <v>109</v>
      </c>
    </row>
    <row r="63" spans="1:6" ht="13.5" thickBot="1">
      <c r="A63" s="194">
        <v>6</v>
      </c>
      <c r="B63" s="205">
        <v>0.3771180555555555</v>
      </c>
      <c r="C63" s="66" t="s">
        <v>63</v>
      </c>
      <c r="D63" s="92" t="s">
        <v>124</v>
      </c>
      <c r="E63" s="86" t="s">
        <v>125</v>
      </c>
      <c r="F63" s="165" t="s">
        <v>126</v>
      </c>
    </row>
    <row r="64" spans="1:6" ht="12.75">
      <c r="A64" s="268">
        <v>1</v>
      </c>
      <c r="B64" s="254">
        <v>0.21197916666666666</v>
      </c>
      <c r="C64" s="269" t="s">
        <v>47</v>
      </c>
      <c r="D64" s="270" t="s">
        <v>48</v>
      </c>
      <c r="E64" s="271" t="s">
        <v>49</v>
      </c>
      <c r="F64" s="272" t="s">
        <v>50</v>
      </c>
    </row>
    <row r="65" spans="1:6" ht="13.5" thickBot="1">
      <c r="A65" s="244"/>
      <c r="B65" s="211" t="s">
        <v>147</v>
      </c>
      <c r="C65" s="214" t="s">
        <v>47</v>
      </c>
      <c r="D65" s="245" t="s">
        <v>151</v>
      </c>
      <c r="E65" s="216" t="s">
        <v>114</v>
      </c>
      <c r="F65" s="225" t="s">
        <v>152</v>
      </c>
    </row>
    <row r="66" spans="1:6" ht="12.75">
      <c r="A66" s="191">
        <v>1</v>
      </c>
      <c r="B66" s="204">
        <v>0.20318287037037036</v>
      </c>
      <c r="C66" s="133" t="s">
        <v>43</v>
      </c>
      <c r="D66" s="193" t="s">
        <v>44</v>
      </c>
      <c r="E66" s="136" t="s">
        <v>45</v>
      </c>
      <c r="F66" s="223" t="s">
        <v>46</v>
      </c>
    </row>
    <row r="67" spans="1:6" ht="12.75">
      <c r="A67" s="194">
        <v>2</v>
      </c>
      <c r="B67" s="205">
        <v>0.21431712962962962</v>
      </c>
      <c r="C67" s="77" t="s">
        <v>43</v>
      </c>
      <c r="D67" s="90" t="s">
        <v>53</v>
      </c>
      <c r="E67" s="79" t="s">
        <v>54</v>
      </c>
      <c r="F67" s="161" t="s">
        <v>55</v>
      </c>
    </row>
    <row r="68" spans="1:6" ht="12.75">
      <c r="A68" s="194">
        <v>3</v>
      </c>
      <c r="B68" s="205">
        <v>0.2411921296296296</v>
      </c>
      <c r="C68" s="77" t="s">
        <v>43</v>
      </c>
      <c r="D68" s="90" t="s">
        <v>56</v>
      </c>
      <c r="E68" s="79" t="s">
        <v>57</v>
      </c>
      <c r="F68" s="161" t="s">
        <v>58</v>
      </c>
    </row>
    <row r="69" spans="1:6" ht="12.75">
      <c r="A69" s="194">
        <v>4</v>
      </c>
      <c r="B69" s="205">
        <v>0.3464236111111111</v>
      </c>
      <c r="C69" s="77" t="s">
        <v>43</v>
      </c>
      <c r="D69" s="90" t="s">
        <v>116</v>
      </c>
      <c r="E69" s="79" t="s">
        <v>117</v>
      </c>
      <c r="F69" s="161" t="s">
        <v>118</v>
      </c>
    </row>
    <row r="70" spans="1:6" ht="12.75">
      <c r="A70" s="194">
        <v>5</v>
      </c>
      <c r="B70" s="205">
        <v>0.35234953703703703</v>
      </c>
      <c r="C70" s="77" t="s">
        <v>43</v>
      </c>
      <c r="D70" s="90" t="s">
        <v>121</v>
      </c>
      <c r="E70" s="79" t="s">
        <v>122</v>
      </c>
      <c r="F70" s="161" t="s">
        <v>123</v>
      </c>
    </row>
    <row r="71" spans="1:6" ht="12.75">
      <c r="A71" s="148"/>
      <c r="B71" s="66" t="s">
        <v>147</v>
      </c>
      <c r="C71" s="84" t="s">
        <v>43</v>
      </c>
      <c r="D71" s="86" t="s">
        <v>156</v>
      </c>
      <c r="E71" s="85" t="s">
        <v>157</v>
      </c>
      <c r="F71" s="163" t="s">
        <v>158</v>
      </c>
    </row>
    <row r="72" spans="1:6" ht="12.75">
      <c r="A72" s="148"/>
      <c r="B72" s="66" t="s">
        <v>147</v>
      </c>
      <c r="C72" s="77" t="s">
        <v>43</v>
      </c>
      <c r="D72" s="67" t="s">
        <v>159</v>
      </c>
      <c r="E72" s="79" t="s">
        <v>160</v>
      </c>
      <c r="F72" s="161" t="s">
        <v>161</v>
      </c>
    </row>
    <row r="73" spans="1:6" ht="13.5" thickBot="1">
      <c r="A73" s="183"/>
      <c r="B73" s="197" t="s">
        <v>165</v>
      </c>
      <c r="C73" s="150" t="s">
        <v>43</v>
      </c>
      <c r="D73" s="152" t="s">
        <v>162</v>
      </c>
      <c r="E73" s="153" t="s">
        <v>163</v>
      </c>
      <c r="F73" s="166" t="s">
        <v>164</v>
      </c>
    </row>
    <row r="74" spans="1:6" ht="12.75">
      <c r="A74" s="227">
        <v>1</v>
      </c>
      <c r="B74" s="210">
        <v>0.2013657407407407</v>
      </c>
      <c r="C74" s="214" t="s">
        <v>39</v>
      </c>
      <c r="D74" s="215" t="s">
        <v>40</v>
      </c>
      <c r="E74" s="216" t="s">
        <v>41</v>
      </c>
      <c r="F74" s="225" t="s">
        <v>42</v>
      </c>
    </row>
    <row r="75" spans="1:6" ht="12.75">
      <c r="A75" s="227">
        <v>2</v>
      </c>
      <c r="B75" s="210">
        <v>0.21239583333333328</v>
      </c>
      <c r="C75" s="214" t="s">
        <v>39</v>
      </c>
      <c r="D75" s="215" t="s">
        <v>51</v>
      </c>
      <c r="E75" s="216" t="s">
        <v>49</v>
      </c>
      <c r="F75" s="225" t="s">
        <v>52</v>
      </c>
    </row>
    <row r="76" spans="1:6" ht="12.75">
      <c r="A76" s="227">
        <v>3</v>
      </c>
      <c r="B76" s="210">
        <v>0.2644444444444444</v>
      </c>
      <c r="C76" s="214" t="s">
        <v>39</v>
      </c>
      <c r="D76" s="215" t="s">
        <v>70</v>
      </c>
      <c r="E76" s="216" t="s">
        <v>71</v>
      </c>
      <c r="F76" s="225" t="s">
        <v>72</v>
      </c>
    </row>
    <row r="77" spans="1:6" ht="12.75">
      <c r="A77" s="227">
        <v>4</v>
      </c>
      <c r="B77" s="210">
        <v>0.3030092592592592</v>
      </c>
      <c r="C77" s="214" t="s">
        <v>39</v>
      </c>
      <c r="D77" s="215" t="s">
        <v>79</v>
      </c>
      <c r="E77" s="216" t="s">
        <v>80</v>
      </c>
      <c r="F77" s="225" t="s">
        <v>81</v>
      </c>
    </row>
    <row r="78" spans="1:6" ht="12.75">
      <c r="A78" s="227">
        <v>5</v>
      </c>
      <c r="B78" s="210">
        <v>0.338460648148148</v>
      </c>
      <c r="C78" s="211" t="s">
        <v>39</v>
      </c>
      <c r="D78" s="212" t="s">
        <v>99</v>
      </c>
      <c r="E78" s="213" t="s">
        <v>100</v>
      </c>
      <c r="F78" s="224" t="s">
        <v>101</v>
      </c>
    </row>
    <row r="79" spans="1:6" ht="12.75">
      <c r="A79" s="227">
        <v>6</v>
      </c>
      <c r="B79" s="210">
        <v>0.3392361111111111</v>
      </c>
      <c r="C79" s="214" t="s">
        <v>39</v>
      </c>
      <c r="D79" s="215" t="s">
        <v>103</v>
      </c>
      <c r="E79" s="216" t="s">
        <v>104</v>
      </c>
      <c r="F79" s="225" t="s">
        <v>105</v>
      </c>
    </row>
    <row r="80" spans="1:6" ht="12.75">
      <c r="A80" s="227">
        <v>7</v>
      </c>
      <c r="B80" s="210">
        <v>0.38646990740740744</v>
      </c>
      <c r="C80" s="214" t="s">
        <v>39</v>
      </c>
      <c r="D80" s="215" t="s">
        <v>133</v>
      </c>
      <c r="E80" s="216" t="s">
        <v>134</v>
      </c>
      <c r="F80" s="225" t="s">
        <v>135</v>
      </c>
    </row>
    <row r="81" spans="1:6" ht="12.75">
      <c r="A81" s="243">
        <v>8</v>
      </c>
      <c r="B81" s="266">
        <v>0.4211226851851852</v>
      </c>
      <c r="C81" s="214" t="s">
        <v>39</v>
      </c>
      <c r="D81" s="245" t="s">
        <v>141</v>
      </c>
      <c r="E81" s="216" t="s">
        <v>142</v>
      </c>
      <c r="F81" s="246" t="s">
        <v>143</v>
      </c>
    </row>
    <row r="82" spans="1:6" ht="12.75">
      <c r="A82" s="244"/>
      <c r="B82" s="211" t="s">
        <v>147</v>
      </c>
      <c r="C82" s="214" t="s">
        <v>39</v>
      </c>
      <c r="D82" s="245" t="s">
        <v>148</v>
      </c>
      <c r="E82" s="216" t="s">
        <v>149</v>
      </c>
      <c r="F82" s="246" t="s">
        <v>150</v>
      </c>
    </row>
    <row r="83" spans="1:6" ht="13.5" thickBot="1">
      <c r="A83" s="248"/>
      <c r="B83" s="263" t="s">
        <v>147</v>
      </c>
      <c r="C83" s="220" t="s">
        <v>39</v>
      </c>
      <c r="D83" s="250" t="s">
        <v>153</v>
      </c>
      <c r="E83" s="222" t="s">
        <v>154</v>
      </c>
      <c r="F83" s="267" t="s">
        <v>155</v>
      </c>
    </row>
  </sheetData>
  <mergeCells count="2">
    <mergeCell ref="A1:F7"/>
    <mergeCell ref="A40:F46"/>
  </mergeCells>
  <printOptions/>
  <pageMargins left="0.7875" right="0.7875" top="1.0527777777777778" bottom="1.0527777777777778" header="0.7875" footer="0.7875"/>
  <pageSetup horizontalDpi="300" verticalDpi="300" orientation="landscape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Y51"/>
  <sheetViews>
    <sheetView tabSelected="1" workbookViewId="0" topLeftCell="D7">
      <pane xSplit="5310" ySplit="1380" topLeftCell="I7" activePane="bottomLeft" state="split"/>
      <selection pane="topLeft" activeCell="B6" sqref="B6"/>
      <selection pane="topRight" activeCell="AV8" sqref="AV8"/>
      <selection pane="bottomLeft" activeCell="D24" sqref="D24"/>
      <selection pane="bottomRight" activeCell="C14" sqref="C14"/>
    </sheetView>
  </sheetViews>
  <sheetFormatPr defaultColWidth="9.140625" defaultRowHeight="12.75"/>
  <cols>
    <col min="1" max="1" width="8.28125" style="1" customWidth="1"/>
    <col min="2" max="3" width="11.7109375" style="1" customWidth="1"/>
    <col min="4" max="4" width="11.7109375" style="2" customWidth="1"/>
    <col min="5" max="5" width="11.7109375" style="0" customWidth="1"/>
    <col min="6" max="6" width="21.7109375" style="95" customWidth="1"/>
    <col min="7" max="7" width="4.7109375" style="0" customWidth="1"/>
    <col min="8" max="42" width="11.7109375" style="0" customWidth="1"/>
    <col min="43" max="43" width="11.7109375" style="2" customWidth="1"/>
    <col min="44" max="44" width="11.7109375" style="1" customWidth="1"/>
    <col min="45" max="49" width="11.7109375" style="0" customWidth="1"/>
    <col min="50" max="51" width="11.7109375" style="1" customWidth="1"/>
    <col min="52" max="16384" width="11.7109375" style="0" customWidth="1"/>
  </cols>
  <sheetData>
    <row r="1" spans="1:49" ht="12.75">
      <c r="A1" s="307" t="s">
        <v>242</v>
      </c>
      <c r="B1" s="307"/>
      <c r="C1" s="307"/>
      <c r="D1" s="307"/>
      <c r="E1" s="307"/>
      <c r="F1" s="307"/>
      <c r="G1" s="307"/>
      <c r="H1" s="5" t="s">
        <v>1</v>
      </c>
      <c r="I1" s="5"/>
      <c r="J1" s="5"/>
      <c r="K1" s="6">
        <v>0.2708333333333333</v>
      </c>
      <c r="L1" s="7"/>
      <c r="M1" s="7"/>
      <c r="N1" s="8"/>
      <c r="O1" s="8"/>
      <c r="P1" s="8"/>
      <c r="Q1" s="8"/>
      <c r="R1" s="9" t="s">
        <v>2</v>
      </c>
      <c r="S1" s="7"/>
      <c r="T1" s="7"/>
      <c r="U1" s="8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96"/>
      <c r="AR1" s="97"/>
      <c r="AS1" s="13"/>
      <c r="AT1" s="13"/>
      <c r="AU1" s="13"/>
      <c r="AV1" s="14"/>
      <c r="AW1" s="10"/>
    </row>
    <row r="2" spans="1:49" ht="12.75">
      <c r="A2" s="307"/>
      <c r="B2" s="307"/>
      <c r="C2" s="307"/>
      <c r="D2" s="307"/>
      <c r="E2" s="307"/>
      <c r="F2" s="307"/>
      <c r="G2" s="307"/>
      <c r="H2" s="5" t="s">
        <v>3</v>
      </c>
      <c r="I2" s="5"/>
      <c r="J2" s="5"/>
      <c r="K2" s="15">
        <f>K7+R7+Y7+AF7+AM7</f>
        <v>0.16666666666666669</v>
      </c>
      <c r="L2" s="16"/>
      <c r="M2" s="16"/>
      <c r="N2" s="10" t="s">
        <v>4</v>
      </c>
      <c r="O2" s="10"/>
      <c r="P2" s="10"/>
      <c r="Q2" s="10"/>
      <c r="R2" s="9" t="s">
        <v>5</v>
      </c>
      <c r="S2" s="16"/>
      <c r="T2" s="16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96"/>
      <c r="AR2" s="97"/>
      <c r="AS2" s="13"/>
      <c r="AT2" s="13"/>
      <c r="AU2" s="13"/>
      <c r="AV2" s="14"/>
      <c r="AW2" s="10"/>
    </row>
    <row r="3" spans="1:49" ht="12.75">
      <c r="A3" s="307"/>
      <c r="B3" s="307"/>
      <c r="C3" s="307"/>
      <c r="D3" s="307"/>
      <c r="E3" s="307"/>
      <c r="F3" s="307"/>
      <c r="G3" s="307"/>
      <c r="H3" s="5" t="s">
        <v>6</v>
      </c>
      <c r="I3" s="5"/>
      <c r="J3" s="5"/>
      <c r="K3" s="17">
        <v>100</v>
      </c>
      <c r="L3" s="18"/>
      <c r="M3" s="18"/>
      <c r="N3" s="10" t="s">
        <v>7</v>
      </c>
      <c r="O3" s="10"/>
      <c r="P3" s="10"/>
      <c r="Q3" s="10"/>
      <c r="R3" s="9" t="s">
        <v>8</v>
      </c>
      <c r="S3" s="18"/>
      <c r="T3" s="18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96"/>
      <c r="AR3" s="97"/>
      <c r="AS3" s="13"/>
      <c r="AT3" s="13"/>
      <c r="AU3" s="13"/>
      <c r="AV3" s="14"/>
      <c r="AW3" s="10"/>
    </row>
    <row r="4" spans="1:49" ht="12.75">
      <c r="A4" s="307"/>
      <c r="B4" s="307"/>
      <c r="C4" s="307"/>
      <c r="D4" s="307"/>
      <c r="E4" s="307"/>
      <c r="F4" s="307"/>
      <c r="G4" s="307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4"/>
      <c r="AR4" s="98"/>
      <c r="AS4" s="20"/>
      <c r="AT4" s="20"/>
      <c r="AU4" s="20"/>
      <c r="AV4" s="14"/>
      <c r="AW4" s="10"/>
    </row>
    <row r="5" spans="1:49" ht="12.75">
      <c r="A5" s="307"/>
      <c r="B5" s="307"/>
      <c r="C5" s="307"/>
      <c r="D5" s="307"/>
      <c r="E5" s="307"/>
      <c r="F5" s="307"/>
      <c r="G5" s="307"/>
      <c r="H5" s="22" t="s">
        <v>9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99"/>
      <c r="AR5" s="24"/>
      <c r="AS5" s="25" t="s">
        <v>10</v>
      </c>
      <c r="AT5" s="26"/>
      <c r="AU5" s="26"/>
      <c r="AV5" s="27" t="s">
        <v>11</v>
      </c>
      <c r="AW5" s="28"/>
    </row>
    <row r="6" spans="1:49" ht="22.5">
      <c r="A6" s="307"/>
      <c r="B6" s="307"/>
      <c r="C6" s="307"/>
      <c r="D6" s="307"/>
      <c r="E6" s="307"/>
      <c r="F6" s="307"/>
      <c r="G6" s="307"/>
      <c r="H6" s="100" t="s">
        <v>12</v>
      </c>
      <c r="I6" s="30"/>
      <c r="J6" s="31" t="s">
        <v>13</v>
      </c>
      <c r="K6" s="31" t="s">
        <v>14</v>
      </c>
      <c r="L6" s="32" t="s">
        <v>15</v>
      </c>
      <c r="M6" s="32"/>
      <c r="N6" s="32"/>
      <c r="O6" s="33" t="s">
        <v>16</v>
      </c>
      <c r="P6" s="34"/>
      <c r="Q6" s="34" t="s">
        <v>13</v>
      </c>
      <c r="R6" s="35" t="s">
        <v>14</v>
      </c>
      <c r="S6" s="35" t="s">
        <v>15</v>
      </c>
      <c r="T6" s="35"/>
      <c r="U6" s="36"/>
      <c r="V6" s="37" t="s">
        <v>17</v>
      </c>
      <c r="W6" s="38"/>
      <c r="X6" s="38" t="s">
        <v>13</v>
      </c>
      <c r="Y6" s="39" t="s">
        <v>14</v>
      </c>
      <c r="Z6" s="39" t="s">
        <v>15</v>
      </c>
      <c r="AA6" s="39"/>
      <c r="AB6" s="40"/>
      <c r="AC6" s="101" t="s">
        <v>243</v>
      </c>
      <c r="AD6" s="102"/>
      <c r="AE6" s="102" t="s">
        <v>13</v>
      </c>
      <c r="AF6" s="103" t="s">
        <v>14</v>
      </c>
      <c r="AG6" s="103" t="s">
        <v>15</v>
      </c>
      <c r="AH6" s="103"/>
      <c r="AI6" s="104"/>
      <c r="AJ6" s="105" t="s">
        <v>244</v>
      </c>
      <c r="AK6" s="106"/>
      <c r="AL6" s="106" t="s">
        <v>13</v>
      </c>
      <c r="AM6" s="107" t="s">
        <v>14</v>
      </c>
      <c r="AN6" s="107" t="s">
        <v>15</v>
      </c>
      <c r="AO6" s="107"/>
      <c r="AP6" s="107"/>
      <c r="AQ6" s="108"/>
      <c r="AR6" s="42"/>
      <c r="AS6" s="43" t="s">
        <v>13</v>
      </c>
      <c r="AT6" s="44" t="s">
        <v>14</v>
      </c>
      <c r="AU6" s="44" t="s">
        <v>15</v>
      </c>
      <c r="AV6" s="45"/>
      <c r="AW6" s="46"/>
    </row>
    <row r="7" spans="1:49" ht="12.75">
      <c r="A7" s="307"/>
      <c r="B7" s="307"/>
      <c r="C7" s="307"/>
      <c r="D7" s="307"/>
      <c r="E7" s="307"/>
      <c r="F7" s="307"/>
      <c r="G7" s="307"/>
      <c r="H7" s="48"/>
      <c r="I7" s="48"/>
      <c r="J7" s="48">
        <f>L7</f>
        <v>14.4</v>
      </c>
      <c r="K7" s="49">
        <v>0.027777777777777776</v>
      </c>
      <c r="L7" s="50">
        <v>14.4</v>
      </c>
      <c r="M7" s="50"/>
      <c r="N7" s="51"/>
      <c r="O7" s="48"/>
      <c r="P7" s="48"/>
      <c r="Q7" s="52">
        <f>J7+S7</f>
        <v>34.1</v>
      </c>
      <c r="R7" s="49">
        <v>0.034722222222222224</v>
      </c>
      <c r="S7" s="50">
        <f>34.1-L7</f>
        <v>19.700000000000003</v>
      </c>
      <c r="T7" s="53"/>
      <c r="U7" s="51"/>
      <c r="V7" s="48"/>
      <c r="W7" s="48"/>
      <c r="X7" s="54">
        <f>Q7+Z7</f>
        <v>57</v>
      </c>
      <c r="Y7" s="49">
        <v>0.041666666666666664</v>
      </c>
      <c r="Z7" s="50">
        <f>57-Q7</f>
        <v>22.9</v>
      </c>
      <c r="AA7" s="53"/>
      <c r="AB7" s="51"/>
      <c r="AC7" s="48"/>
      <c r="AD7" s="48"/>
      <c r="AE7" s="54">
        <f>X7+AG7</f>
        <v>74</v>
      </c>
      <c r="AF7" s="49">
        <v>0.034722222222222224</v>
      </c>
      <c r="AG7" s="50">
        <f>74-X7</f>
        <v>17</v>
      </c>
      <c r="AH7" s="53"/>
      <c r="AI7" s="51"/>
      <c r="AJ7" s="48"/>
      <c r="AK7" s="48"/>
      <c r="AL7" s="54">
        <f>AE7+AN7</f>
        <v>92</v>
      </c>
      <c r="AM7" s="109">
        <v>0.027777777777777776</v>
      </c>
      <c r="AN7" s="50">
        <f>92-AE7</f>
        <v>18</v>
      </c>
      <c r="AO7" s="53"/>
      <c r="AP7" s="53"/>
      <c r="AQ7" s="110"/>
      <c r="AR7" s="56"/>
      <c r="AS7" s="57">
        <f>AL7+AU7</f>
        <v>100</v>
      </c>
      <c r="AT7" s="58" t="s">
        <v>18</v>
      </c>
      <c r="AU7" s="59">
        <v>8</v>
      </c>
      <c r="AV7" s="60" t="s">
        <v>254</v>
      </c>
      <c r="AW7" s="61" t="s">
        <v>19</v>
      </c>
    </row>
    <row r="8" spans="1:50" ht="26.25" thickBot="1">
      <c r="A8" s="203" t="s">
        <v>20</v>
      </c>
      <c r="B8" s="186" t="s">
        <v>21</v>
      </c>
      <c r="C8" s="187" t="s">
        <v>22</v>
      </c>
      <c r="D8" s="188" t="s">
        <v>24</v>
      </c>
      <c r="E8" s="187" t="s">
        <v>25</v>
      </c>
      <c r="F8" s="189" t="s">
        <v>26</v>
      </c>
      <c r="G8" s="187" t="s">
        <v>23</v>
      </c>
      <c r="H8" s="124" t="s">
        <v>27</v>
      </c>
      <c r="I8" s="124" t="s">
        <v>28</v>
      </c>
      <c r="J8" s="124" t="s">
        <v>29</v>
      </c>
      <c r="K8" s="124" t="s">
        <v>30</v>
      </c>
      <c r="L8" s="124" t="s">
        <v>31</v>
      </c>
      <c r="M8" s="124" t="s">
        <v>32</v>
      </c>
      <c r="N8" s="124" t="s">
        <v>33</v>
      </c>
      <c r="O8" s="124" t="s">
        <v>27</v>
      </c>
      <c r="P8" s="124" t="s">
        <v>28</v>
      </c>
      <c r="Q8" s="124" t="s">
        <v>29</v>
      </c>
      <c r="R8" s="124" t="s">
        <v>30</v>
      </c>
      <c r="S8" s="124" t="s">
        <v>31</v>
      </c>
      <c r="T8" s="124" t="s">
        <v>32</v>
      </c>
      <c r="U8" s="124" t="s">
        <v>33</v>
      </c>
      <c r="V8" s="124" t="s">
        <v>27</v>
      </c>
      <c r="W8" s="124" t="s">
        <v>28</v>
      </c>
      <c r="X8" s="124" t="s">
        <v>29</v>
      </c>
      <c r="Y8" s="124" t="s">
        <v>30</v>
      </c>
      <c r="Z8" s="124" t="s">
        <v>31</v>
      </c>
      <c r="AA8" s="124" t="s">
        <v>32</v>
      </c>
      <c r="AB8" s="124" t="s">
        <v>33</v>
      </c>
      <c r="AC8" s="124" t="s">
        <v>27</v>
      </c>
      <c r="AD8" s="124" t="s">
        <v>28</v>
      </c>
      <c r="AE8" s="124" t="s">
        <v>29</v>
      </c>
      <c r="AF8" s="124" t="s">
        <v>30</v>
      </c>
      <c r="AG8" s="124" t="s">
        <v>31</v>
      </c>
      <c r="AH8" s="124" t="s">
        <v>32</v>
      </c>
      <c r="AI8" s="124" t="s">
        <v>33</v>
      </c>
      <c r="AJ8" s="124" t="s">
        <v>27</v>
      </c>
      <c r="AK8" s="124" t="s">
        <v>28</v>
      </c>
      <c r="AL8" s="124" t="s">
        <v>29</v>
      </c>
      <c r="AM8" s="124" t="s">
        <v>30</v>
      </c>
      <c r="AN8" s="124" t="s">
        <v>31</v>
      </c>
      <c r="AO8" s="124" t="s">
        <v>32</v>
      </c>
      <c r="AP8" s="124" t="s">
        <v>33</v>
      </c>
      <c r="AQ8" s="190" t="s">
        <v>34</v>
      </c>
      <c r="AR8" s="126" t="s">
        <v>31</v>
      </c>
      <c r="AS8" s="127" t="s">
        <v>35</v>
      </c>
      <c r="AT8" s="128" t="s">
        <v>32</v>
      </c>
      <c r="AU8" s="128" t="s">
        <v>36</v>
      </c>
      <c r="AV8" s="184" t="s">
        <v>255</v>
      </c>
      <c r="AW8" s="129" t="s">
        <v>37</v>
      </c>
      <c r="AX8" s="1" t="s">
        <v>245</v>
      </c>
    </row>
    <row r="9" spans="1:51" ht="15" customHeight="1">
      <c r="A9" s="200">
        <v>1</v>
      </c>
      <c r="B9" s="192">
        <v>68</v>
      </c>
      <c r="C9" s="133" t="s">
        <v>43</v>
      </c>
      <c r="D9" s="193" t="s">
        <v>205</v>
      </c>
      <c r="E9" s="136" t="s">
        <v>206</v>
      </c>
      <c r="F9" s="136" t="s">
        <v>207</v>
      </c>
      <c r="G9" s="134">
        <v>1</v>
      </c>
      <c r="H9" s="279">
        <v>0.3223726851851852</v>
      </c>
      <c r="I9" s="280">
        <v>0.324375</v>
      </c>
      <c r="J9" s="140">
        <f aca="true" t="shared" si="0" ref="J9:J27">I9-H9</f>
        <v>0.0020023148148148318</v>
      </c>
      <c r="K9" s="141">
        <f aca="true" t="shared" si="1" ref="K9:K27">IF(H9="","",I9+K$7)</f>
        <v>0.3521527777777778</v>
      </c>
      <c r="L9" s="141">
        <f aca="true" t="shared" si="2" ref="L9:L27">IF(H9="","",I9-$K$1)</f>
        <v>0.05354166666666671</v>
      </c>
      <c r="M9" s="141">
        <f aca="true" t="shared" si="3" ref="M9:M39">L9</f>
        <v>0.05354166666666671</v>
      </c>
      <c r="N9" s="145">
        <f aca="true" t="shared" si="4" ref="N9:N27">IF(I9="","",($L$7/0.624)/(HOUR(L9)+MINUTE(L9)/60+SECOND(L9)/60/60))</f>
        <v>17.958695001496558</v>
      </c>
      <c r="O9" s="279">
        <v>0.4393518518518518</v>
      </c>
      <c r="P9" s="280">
        <v>0.441875</v>
      </c>
      <c r="Q9" s="140">
        <f aca="true" t="shared" si="5" ref="Q9:Q27">P9-O9</f>
        <v>0.002523148148148191</v>
      </c>
      <c r="R9" s="141">
        <f aca="true" t="shared" si="6" ref="R9:R27">IF(O9="","",P9+R$7)</f>
        <v>0.4765972222222222</v>
      </c>
      <c r="S9" s="141">
        <f aca="true" t="shared" si="7" ref="S9:S27">L9+T9</f>
        <v>0.1432638888888889</v>
      </c>
      <c r="T9" s="141">
        <f aca="true" t="shared" si="8" ref="T9:T27">P9-K9</f>
        <v>0.0897222222222222</v>
      </c>
      <c r="U9" s="145">
        <f aca="true" t="shared" si="9" ref="U9:U27">IF(P9="","",($S$7/0.624)/(HOUR(T9)+MINUTE(T9)/60+SECOND(T9)/60/60))</f>
        <v>14.661228864015245</v>
      </c>
      <c r="V9" s="279">
        <v>0.5593865740740741</v>
      </c>
      <c r="W9" s="280">
        <v>0.5617245370370371</v>
      </c>
      <c r="X9" s="140">
        <f aca="true" t="shared" si="10" ref="X9:X27">W9-V9</f>
        <v>0.0023379629629629584</v>
      </c>
      <c r="Y9" s="141">
        <f aca="true" t="shared" si="11" ref="Y9:Y27">IF(V9="","",W9+Y$7)</f>
        <v>0.6033912037037037</v>
      </c>
      <c r="Z9" s="141">
        <f aca="true" t="shared" si="12" ref="Z9:Z27">S9+AA9</f>
        <v>0.22839120370370375</v>
      </c>
      <c r="AA9" s="141">
        <f aca="true" t="shared" si="13" ref="AA9:AA27">W9-R9</f>
        <v>0.08512731481481484</v>
      </c>
      <c r="AB9" s="145">
        <f aca="true" t="shared" si="14" ref="AB9:AB27">IF(W9="","",($S$7/0.624)/(HOUR(AA9)+MINUTE(AA9)/60+SECOND(AA9)/60/60))</f>
        <v>15.452596349945093</v>
      </c>
      <c r="AC9" s="279">
        <v>0.6679398148148148</v>
      </c>
      <c r="AD9" s="280">
        <v>0.6696643518518518</v>
      </c>
      <c r="AE9" s="140">
        <f aca="true" t="shared" si="15" ref="AE9:AE27">AD9-AC9</f>
        <v>0.0017245370370370106</v>
      </c>
      <c r="AF9" s="141">
        <f aca="true" t="shared" si="16" ref="AF9:AF27">IF(AC9="","",AD9+AF$7)</f>
        <v>0.704386574074074</v>
      </c>
      <c r="AG9" s="141">
        <f aca="true" t="shared" si="17" ref="AG9:AG27">Z9+AH9</f>
        <v>0.29466435185185186</v>
      </c>
      <c r="AH9" s="141">
        <f aca="true" t="shared" si="18" ref="AH9:AH27">AD9-Y9</f>
        <v>0.06627314814814811</v>
      </c>
      <c r="AI9" s="145">
        <f aca="true" t="shared" si="19" ref="AI9:AI27">IF(AD9="","",($S$7/0.624)/(HOUR(AH9)+MINUTE(AH9)/60+SECOND(AH9)/60/60))</f>
        <v>19.84873317391655</v>
      </c>
      <c r="AJ9" s="279">
        <v>0.7756828703703704</v>
      </c>
      <c r="AK9" s="280">
        <v>0.7776851851851851</v>
      </c>
      <c r="AL9" s="140">
        <f aca="true" t="shared" si="20" ref="AL9:AL27">AK9-AJ9</f>
        <v>0.0020023148148147207</v>
      </c>
      <c r="AM9" s="141">
        <f aca="true" t="shared" si="21" ref="AM9:AM27">IF(AJ9="","",AK9+AM$7)</f>
        <v>0.8054629629629629</v>
      </c>
      <c r="AN9" s="141">
        <f aca="true" t="shared" si="22" ref="AN9:AN27">AG9+AO9</f>
        <v>0.367962962962963</v>
      </c>
      <c r="AO9" s="141">
        <f aca="true" t="shared" si="23" ref="AO9:AO27">AK9-AF9</f>
        <v>0.07329861111111113</v>
      </c>
      <c r="AP9" s="145">
        <f aca="true" t="shared" si="24" ref="AP9:AP27">IF(AK9="","",($S$7/0.624)/(HOUR(AO9)+MINUTE(AO9)/60+SECOND(AO9)/60/60))</f>
        <v>17.94628867106366</v>
      </c>
      <c r="AQ9" s="285">
        <v>0.8372569444444444</v>
      </c>
      <c r="AR9" s="143">
        <f aca="true" t="shared" si="25" ref="AR9:AR27">IF(AQ9="","",AQ9-AM9+AN9)</f>
        <v>0.3997569444444445</v>
      </c>
      <c r="AS9" s="144">
        <f aca="true" t="shared" si="26" ref="AS9:AS27">IF(AQ9="","",($AS$7/0.624)/(HOUR(AR9)+MINUTE(AR9)/60+SECOND(AR9)/60/60))</f>
        <v>16.703525780221685</v>
      </c>
      <c r="AT9" s="141">
        <f aca="true" t="shared" si="27" ref="AT9:AT27">IF(AQ9="","",AQ9-AM9)</f>
        <v>0.03179398148148149</v>
      </c>
      <c r="AU9" s="142">
        <f aca="true" t="shared" si="28" ref="AU9:AU17">IF(AQ9="","",($AU$7/0.624)/(HOUR(AT9)+MINUTE(AT9)/60+SECOND(AT9)/60/60))</f>
        <v>16.801545742208283</v>
      </c>
      <c r="AV9" s="72">
        <f>AE9+AL9+X9+Q9+J9</f>
        <v>0.010590277777777712</v>
      </c>
      <c r="AW9" s="145">
        <f aca="true" t="shared" si="29" ref="AW9:AW27">AS9</f>
        <v>16.703525780221685</v>
      </c>
      <c r="AX9" s="111">
        <f aca="true" t="shared" si="30" ref="AX9:AX27">AQ9-($K$1+$K$2)</f>
        <v>0.39975694444444443</v>
      </c>
      <c r="AY9" s="111">
        <f aca="true" t="shared" si="31" ref="AY9:AY27">AR9-AX9</f>
        <v>0</v>
      </c>
    </row>
    <row r="10" spans="1:51" ht="12.75">
      <c r="A10" s="202">
        <v>2</v>
      </c>
      <c r="B10" s="94">
        <v>52</v>
      </c>
      <c r="C10" s="77" t="s">
        <v>59</v>
      </c>
      <c r="D10" s="90" t="s">
        <v>167</v>
      </c>
      <c r="E10" s="79" t="s">
        <v>168</v>
      </c>
      <c r="F10" s="79" t="s">
        <v>169</v>
      </c>
      <c r="G10" s="78">
        <v>1</v>
      </c>
      <c r="H10" s="281">
        <v>0.32230324074074074</v>
      </c>
      <c r="I10" s="282">
        <v>0.3259837962962963</v>
      </c>
      <c r="J10" s="71">
        <f t="shared" si="0"/>
        <v>0.003680555555555576</v>
      </c>
      <c r="K10" s="72">
        <f t="shared" si="1"/>
        <v>0.3537615740740741</v>
      </c>
      <c r="L10" s="72">
        <f t="shared" si="2"/>
        <v>0.055150462962963</v>
      </c>
      <c r="M10" s="72">
        <f t="shared" si="3"/>
        <v>0.055150462962963</v>
      </c>
      <c r="N10" s="147">
        <f t="shared" si="4"/>
        <v>17.434821212365808</v>
      </c>
      <c r="O10" s="281">
        <v>0.4393518518518518</v>
      </c>
      <c r="P10" s="282">
        <v>0.4421759259259259</v>
      </c>
      <c r="Q10" s="71">
        <f t="shared" si="5"/>
        <v>0.00282407407407409</v>
      </c>
      <c r="R10" s="72">
        <f t="shared" si="6"/>
        <v>0.4768981481481481</v>
      </c>
      <c r="S10" s="72">
        <f t="shared" si="7"/>
        <v>0.1435648148148148</v>
      </c>
      <c r="T10" s="72">
        <f t="shared" si="8"/>
        <v>0.08841435185185181</v>
      </c>
      <c r="U10" s="147">
        <f t="shared" si="9"/>
        <v>14.87810526951776</v>
      </c>
      <c r="V10" s="281">
        <v>0.5593865740740741</v>
      </c>
      <c r="W10" s="282">
        <v>0.5631597222222222</v>
      </c>
      <c r="X10" s="71">
        <f t="shared" si="10"/>
        <v>0.003773148148148109</v>
      </c>
      <c r="Y10" s="72">
        <f t="shared" si="11"/>
        <v>0.6048263888888888</v>
      </c>
      <c r="Z10" s="72">
        <f t="shared" si="12"/>
        <v>0.2298263888888889</v>
      </c>
      <c r="AA10" s="72">
        <f t="shared" si="13"/>
        <v>0.08626157407407409</v>
      </c>
      <c r="AB10" s="147">
        <f t="shared" si="14"/>
        <v>15.249409117650094</v>
      </c>
      <c r="AC10" s="281">
        <v>0.6678819444444445</v>
      </c>
      <c r="AD10" s="282">
        <v>0.6705324074074074</v>
      </c>
      <c r="AE10" s="71">
        <f t="shared" si="15"/>
        <v>0.002650462962962896</v>
      </c>
      <c r="AF10" s="72">
        <f t="shared" si="16"/>
        <v>0.7052546296296296</v>
      </c>
      <c r="AG10" s="72">
        <f t="shared" si="17"/>
        <v>0.29553240740740744</v>
      </c>
      <c r="AH10" s="72">
        <f t="shared" si="18"/>
        <v>0.06570601851851854</v>
      </c>
      <c r="AI10" s="147">
        <f t="shared" si="19"/>
        <v>20.020053928808554</v>
      </c>
      <c r="AJ10" s="281">
        <v>0.7756828703703704</v>
      </c>
      <c r="AK10" s="282">
        <v>0.7824768518518519</v>
      </c>
      <c r="AL10" s="71">
        <f t="shared" si="20"/>
        <v>0.00679398148148147</v>
      </c>
      <c r="AM10" s="72">
        <f t="shared" si="21"/>
        <v>0.8102546296296297</v>
      </c>
      <c r="AN10" s="72">
        <f t="shared" si="22"/>
        <v>0.37275462962962974</v>
      </c>
      <c r="AO10" s="72">
        <f t="shared" si="23"/>
        <v>0.0772222222222223</v>
      </c>
      <c r="AP10" s="147">
        <f t="shared" si="24"/>
        <v>17.034449363586056</v>
      </c>
      <c r="AQ10" s="286">
        <v>0.8477662037037037</v>
      </c>
      <c r="AR10" s="130">
        <f t="shared" si="25"/>
        <v>0.41026620370370376</v>
      </c>
      <c r="AS10" s="73">
        <f t="shared" si="26"/>
        <v>16.275653141960586</v>
      </c>
      <c r="AT10" s="72">
        <f t="shared" si="27"/>
        <v>0.03751157407407402</v>
      </c>
      <c r="AU10" s="74">
        <f t="shared" si="28"/>
        <v>14.240618992238863</v>
      </c>
      <c r="AV10" s="72">
        <f aca="true" t="shared" si="32" ref="AV10:AV27">AE10+AL10+X10+Q10+J10</f>
        <v>0.01972222222222214</v>
      </c>
      <c r="AW10" s="147">
        <f t="shared" si="29"/>
        <v>16.275653141960586</v>
      </c>
      <c r="AX10" s="111">
        <f t="shared" si="30"/>
        <v>0.4102662037037037</v>
      </c>
      <c r="AY10" s="111">
        <f t="shared" si="31"/>
        <v>0</v>
      </c>
    </row>
    <row r="11" spans="1:51" ht="12.75" customHeight="1">
      <c r="A11" s="202">
        <v>3</v>
      </c>
      <c r="B11" s="94">
        <v>78</v>
      </c>
      <c r="C11" s="66" t="s">
        <v>43</v>
      </c>
      <c r="D11" s="92" t="s">
        <v>208</v>
      </c>
      <c r="E11" s="86" t="s">
        <v>209</v>
      </c>
      <c r="F11" s="86" t="s">
        <v>210</v>
      </c>
      <c r="G11" s="80">
        <v>1</v>
      </c>
      <c r="H11" s="281">
        <v>0.32285879629629627</v>
      </c>
      <c r="I11" s="282">
        <v>0.32653935185185184</v>
      </c>
      <c r="J11" s="71">
        <f t="shared" si="0"/>
        <v>0.003680555555555576</v>
      </c>
      <c r="K11" s="72">
        <f t="shared" si="1"/>
        <v>0.35431712962962963</v>
      </c>
      <c r="L11" s="72">
        <f t="shared" si="2"/>
        <v>0.05570601851851853</v>
      </c>
      <c r="M11" s="72">
        <f t="shared" si="3"/>
        <v>0.05570601851851853</v>
      </c>
      <c r="N11" s="147">
        <f t="shared" si="4"/>
        <v>17.260943917914624</v>
      </c>
      <c r="O11" s="281">
        <v>0.4453472222222222</v>
      </c>
      <c r="P11" s="282">
        <v>0.4501273148148148</v>
      </c>
      <c r="Q11" s="71">
        <f t="shared" si="5"/>
        <v>0.0047800925925926</v>
      </c>
      <c r="R11" s="72">
        <f t="shared" si="6"/>
        <v>0.48484953703703704</v>
      </c>
      <c r="S11" s="72">
        <f t="shared" si="7"/>
        <v>0.15151620370370372</v>
      </c>
      <c r="T11" s="72">
        <f t="shared" si="8"/>
        <v>0.09581018518518519</v>
      </c>
      <c r="U11" s="147">
        <f t="shared" si="9"/>
        <v>13.729626256806739</v>
      </c>
      <c r="V11" s="281">
        <v>0.5618055555555556</v>
      </c>
      <c r="W11" s="282">
        <v>0.5652777777777778</v>
      </c>
      <c r="X11" s="71">
        <f t="shared" si="10"/>
        <v>0.00347222222222221</v>
      </c>
      <c r="Y11" s="72">
        <f t="shared" si="11"/>
        <v>0.6069444444444444</v>
      </c>
      <c r="Z11" s="72">
        <f t="shared" si="12"/>
        <v>0.23194444444444445</v>
      </c>
      <c r="AA11" s="72">
        <f t="shared" si="13"/>
        <v>0.08042824074074073</v>
      </c>
      <c r="AB11" s="147">
        <f t="shared" si="14"/>
        <v>16.355424687558813</v>
      </c>
      <c r="AC11" s="281">
        <v>0.6756134259259259</v>
      </c>
      <c r="AD11" s="282">
        <v>0.6786226851851852</v>
      </c>
      <c r="AE11" s="71">
        <f t="shared" si="15"/>
        <v>0.0030092592592593226</v>
      </c>
      <c r="AF11" s="72">
        <f t="shared" si="16"/>
        <v>0.7133449074074074</v>
      </c>
      <c r="AG11" s="72">
        <f t="shared" si="17"/>
        <v>0.30362268518518526</v>
      </c>
      <c r="AH11" s="72">
        <f t="shared" si="18"/>
        <v>0.0716782407407408</v>
      </c>
      <c r="AI11" s="147">
        <f t="shared" si="19"/>
        <v>18.35198549230521</v>
      </c>
      <c r="AJ11" s="281">
        <v>0.7878240740740741</v>
      </c>
      <c r="AK11" s="282">
        <v>0.7925347222222222</v>
      </c>
      <c r="AL11" s="71">
        <f t="shared" si="20"/>
        <v>0.004710648148148144</v>
      </c>
      <c r="AM11" s="72">
        <f t="shared" si="21"/>
        <v>0.8203125</v>
      </c>
      <c r="AN11" s="72">
        <f t="shared" si="22"/>
        <v>0.38281250000000006</v>
      </c>
      <c r="AO11" s="72">
        <f t="shared" si="23"/>
        <v>0.0791898148148148</v>
      </c>
      <c r="AP11" s="147">
        <f t="shared" si="24"/>
        <v>16.61120230252063</v>
      </c>
      <c r="AQ11" s="286">
        <v>0.8680439814814814</v>
      </c>
      <c r="AR11" s="130">
        <f t="shared" si="25"/>
        <v>0.4305439814814815</v>
      </c>
      <c r="AS11" s="73">
        <f t="shared" si="26"/>
        <v>15.509101774861607</v>
      </c>
      <c r="AT11" s="72">
        <f t="shared" si="27"/>
        <v>0.04773148148148143</v>
      </c>
      <c r="AU11" s="74">
        <f t="shared" si="28"/>
        <v>11.191524285607702</v>
      </c>
      <c r="AV11" s="72">
        <f t="shared" si="32"/>
        <v>0.019652777777777852</v>
      </c>
      <c r="AW11" s="147">
        <f t="shared" si="29"/>
        <v>15.509101774861607</v>
      </c>
      <c r="AX11" s="111">
        <f t="shared" si="30"/>
        <v>0.43054398148148143</v>
      </c>
      <c r="AY11" s="111">
        <f t="shared" si="31"/>
        <v>0</v>
      </c>
    </row>
    <row r="12" spans="1:51" ht="13.5" customHeight="1">
      <c r="A12" s="202">
        <v>4</v>
      </c>
      <c r="B12" s="94">
        <v>70</v>
      </c>
      <c r="C12" s="77" t="s">
        <v>43</v>
      </c>
      <c r="D12" s="90" t="s">
        <v>211</v>
      </c>
      <c r="E12" s="79" t="s">
        <v>212</v>
      </c>
      <c r="F12" s="79" t="s">
        <v>213</v>
      </c>
      <c r="G12" s="77">
        <v>1</v>
      </c>
      <c r="H12" s="281">
        <v>0.33253472222222225</v>
      </c>
      <c r="I12" s="282">
        <v>0.33393518518518517</v>
      </c>
      <c r="J12" s="71">
        <f t="shared" si="0"/>
        <v>0.0014004629629629228</v>
      </c>
      <c r="K12" s="72">
        <f t="shared" si="1"/>
        <v>0.36171296296296296</v>
      </c>
      <c r="L12" s="72">
        <f t="shared" si="2"/>
        <v>0.06310185185185185</v>
      </c>
      <c r="M12" s="72">
        <f t="shared" si="3"/>
        <v>0.06310185185185185</v>
      </c>
      <c r="N12" s="147">
        <f t="shared" si="4"/>
        <v>15.23788024154862</v>
      </c>
      <c r="O12" s="281">
        <v>0.46108796296296295</v>
      </c>
      <c r="P12" s="282">
        <v>0.4638425925925926</v>
      </c>
      <c r="Q12" s="71">
        <f t="shared" si="5"/>
        <v>0.0027546296296296346</v>
      </c>
      <c r="R12" s="72">
        <f t="shared" si="6"/>
        <v>0.4985648148148148</v>
      </c>
      <c r="S12" s="72">
        <f t="shared" si="7"/>
        <v>0.16523148148148148</v>
      </c>
      <c r="T12" s="72">
        <f t="shared" si="8"/>
        <v>0.10212962962962963</v>
      </c>
      <c r="U12" s="147">
        <f t="shared" si="9"/>
        <v>12.880082293046934</v>
      </c>
      <c r="V12" s="281">
        <v>0.5956481481481481</v>
      </c>
      <c r="W12" s="282">
        <v>0.599837962962963</v>
      </c>
      <c r="X12" s="71">
        <f t="shared" si="10"/>
        <v>0.004189814814814841</v>
      </c>
      <c r="Y12" s="72">
        <f t="shared" si="11"/>
        <v>0.6415046296296296</v>
      </c>
      <c r="Z12" s="72">
        <f t="shared" si="12"/>
        <v>0.2665046296296297</v>
      </c>
      <c r="AA12" s="72">
        <f t="shared" si="13"/>
        <v>0.1012731481481482</v>
      </c>
      <c r="AB12" s="147">
        <f t="shared" si="14"/>
        <v>12.989010989010993</v>
      </c>
      <c r="AC12" s="281">
        <v>0.7163773148148148</v>
      </c>
      <c r="AD12" s="282">
        <v>0.7206712962962963</v>
      </c>
      <c r="AE12" s="71">
        <f t="shared" si="15"/>
        <v>0.004293981481481524</v>
      </c>
      <c r="AF12" s="72">
        <f t="shared" si="16"/>
        <v>0.7553935185185185</v>
      </c>
      <c r="AG12" s="72">
        <f t="shared" si="17"/>
        <v>0.3456712962962964</v>
      </c>
      <c r="AH12" s="72">
        <f t="shared" si="18"/>
        <v>0.07916666666666672</v>
      </c>
      <c r="AI12" s="147">
        <f t="shared" si="19"/>
        <v>16.616059379217276</v>
      </c>
      <c r="AJ12" s="281">
        <v>0.8264583333333333</v>
      </c>
      <c r="AK12" s="282">
        <v>0.8297685185185185</v>
      </c>
      <c r="AL12" s="71">
        <f t="shared" si="20"/>
        <v>0.0033101851851852215</v>
      </c>
      <c r="AM12" s="72">
        <f t="shared" si="21"/>
        <v>0.8575462962962963</v>
      </c>
      <c r="AN12" s="72">
        <f t="shared" si="22"/>
        <v>0.42004629629629636</v>
      </c>
      <c r="AO12" s="72">
        <f t="shared" si="23"/>
        <v>0.07437499999999997</v>
      </c>
      <c r="AP12" s="147">
        <f t="shared" si="24"/>
        <v>17.686561804208868</v>
      </c>
      <c r="AQ12" s="286">
        <v>0.9060763888888889</v>
      </c>
      <c r="AR12" s="130">
        <f t="shared" si="25"/>
        <v>0.4685763888888889</v>
      </c>
      <c r="AS12" s="73">
        <f t="shared" si="26"/>
        <v>14.250292130988687</v>
      </c>
      <c r="AT12" s="72">
        <f t="shared" si="27"/>
        <v>0.048530092592592555</v>
      </c>
      <c r="AU12" s="74">
        <f t="shared" si="28"/>
        <v>11.007356583316517</v>
      </c>
      <c r="AV12" s="72">
        <f t="shared" si="32"/>
        <v>0.015949074074074143</v>
      </c>
      <c r="AW12" s="147">
        <f t="shared" si="29"/>
        <v>14.250292130988687</v>
      </c>
      <c r="AX12" s="111">
        <f t="shared" si="30"/>
        <v>0.46857638888888886</v>
      </c>
      <c r="AY12" s="111">
        <f t="shared" si="31"/>
        <v>0</v>
      </c>
    </row>
    <row r="13" spans="1:51" ht="12.75">
      <c r="A13" s="202">
        <v>5</v>
      </c>
      <c r="B13" s="94">
        <v>56</v>
      </c>
      <c r="C13" s="77" t="s">
        <v>59</v>
      </c>
      <c r="D13" s="90" t="s">
        <v>170</v>
      </c>
      <c r="E13" s="79" t="s">
        <v>171</v>
      </c>
      <c r="F13" s="79" t="s">
        <v>172</v>
      </c>
      <c r="G13" s="78"/>
      <c r="H13" s="281">
        <v>0.32458333333333333</v>
      </c>
      <c r="I13" s="282">
        <v>0.3271875</v>
      </c>
      <c r="J13" s="71">
        <f t="shared" si="0"/>
        <v>0.002604166666666685</v>
      </c>
      <c r="K13" s="72">
        <f t="shared" si="1"/>
        <v>0.3549652777777778</v>
      </c>
      <c r="L13" s="72">
        <f t="shared" si="2"/>
        <v>0.056354166666666705</v>
      </c>
      <c r="M13" s="72">
        <f t="shared" si="3"/>
        <v>0.056354166666666705</v>
      </c>
      <c r="N13" s="147">
        <f t="shared" si="4"/>
        <v>17.062420019906156</v>
      </c>
      <c r="O13" s="281">
        <v>0.45287037037037037</v>
      </c>
      <c r="P13" s="282">
        <v>0.4547685185185185</v>
      </c>
      <c r="Q13" s="71">
        <f t="shared" si="5"/>
        <v>0.0018981481481481488</v>
      </c>
      <c r="R13" s="72">
        <f t="shared" si="6"/>
        <v>0.4894907407407407</v>
      </c>
      <c r="S13" s="72">
        <f t="shared" si="7"/>
        <v>0.1561574074074074</v>
      </c>
      <c r="T13" s="72">
        <f t="shared" si="8"/>
        <v>0.0998032407407407</v>
      </c>
      <c r="U13" s="147">
        <f t="shared" si="9"/>
        <v>13.180313829739784</v>
      </c>
      <c r="V13" s="281">
        <v>0.5832175925925925</v>
      </c>
      <c r="W13" s="282">
        <v>0.5850347222222222</v>
      </c>
      <c r="X13" s="71">
        <f t="shared" si="10"/>
        <v>0.0018171296296296546</v>
      </c>
      <c r="Y13" s="72">
        <f t="shared" si="11"/>
        <v>0.6267013888888888</v>
      </c>
      <c r="Z13" s="72">
        <f t="shared" si="12"/>
        <v>0.2517013888888889</v>
      </c>
      <c r="AA13" s="72">
        <f t="shared" si="13"/>
        <v>0.09554398148148147</v>
      </c>
      <c r="AB13" s="147">
        <f t="shared" si="14"/>
        <v>13.767879606765131</v>
      </c>
      <c r="AC13" s="281">
        <v>0.7091435185185185</v>
      </c>
      <c r="AD13" s="282">
        <v>0.7115393518518518</v>
      </c>
      <c r="AE13" s="71">
        <f t="shared" si="15"/>
        <v>0.0023958333333332638</v>
      </c>
      <c r="AF13" s="72">
        <f t="shared" si="16"/>
        <v>0.746261574074074</v>
      </c>
      <c r="AG13" s="72">
        <f t="shared" si="17"/>
        <v>0.33653935185185185</v>
      </c>
      <c r="AH13" s="72">
        <f t="shared" si="18"/>
        <v>0.08483796296296298</v>
      </c>
      <c r="AI13" s="147">
        <f t="shared" si="19"/>
        <v>15.50529961171162</v>
      </c>
      <c r="AJ13" s="281">
        <v>0.8264583333333333</v>
      </c>
      <c r="AK13" s="282">
        <v>0.8305208333333334</v>
      </c>
      <c r="AL13" s="71">
        <f t="shared" si="20"/>
        <v>0.00406250000000008</v>
      </c>
      <c r="AM13" s="72">
        <f t="shared" si="21"/>
        <v>0.8582986111111112</v>
      </c>
      <c r="AN13" s="72">
        <f t="shared" si="22"/>
        <v>0.4207986111111112</v>
      </c>
      <c r="AO13" s="72">
        <f t="shared" si="23"/>
        <v>0.08425925925925937</v>
      </c>
      <c r="AP13" s="147">
        <f t="shared" si="24"/>
        <v>15.61179205409975</v>
      </c>
      <c r="AQ13" s="286">
        <v>0.906087962962963</v>
      </c>
      <c r="AR13" s="130">
        <f t="shared" si="25"/>
        <v>0.46858796296296307</v>
      </c>
      <c r="AS13" s="73">
        <f t="shared" si="26"/>
        <v>14.24994015025137</v>
      </c>
      <c r="AT13" s="72">
        <f t="shared" si="27"/>
        <v>0.04778935185185185</v>
      </c>
      <c r="AU13" s="74">
        <f t="shared" si="28"/>
        <v>11.177971943290425</v>
      </c>
      <c r="AV13" s="72">
        <f t="shared" si="32"/>
        <v>0.012777777777777832</v>
      </c>
      <c r="AW13" s="147">
        <f t="shared" si="29"/>
        <v>14.24994015025137</v>
      </c>
      <c r="AX13" s="111">
        <f t="shared" si="30"/>
        <v>0.468587962962963</v>
      </c>
      <c r="AY13" s="111">
        <f t="shared" si="31"/>
        <v>0</v>
      </c>
    </row>
    <row r="14" spans="1:51" ht="12.75" customHeight="1">
      <c r="A14" s="202">
        <v>6</v>
      </c>
      <c r="B14" s="94">
        <v>59</v>
      </c>
      <c r="C14" s="77" t="s">
        <v>59</v>
      </c>
      <c r="D14" s="90" t="s">
        <v>173</v>
      </c>
      <c r="E14" s="79" t="s">
        <v>71</v>
      </c>
      <c r="F14" s="79" t="s">
        <v>174</v>
      </c>
      <c r="G14" s="78">
        <v>1</v>
      </c>
      <c r="H14" s="281">
        <v>0.3263773148148148</v>
      </c>
      <c r="I14" s="282">
        <v>0.3279976851851852</v>
      </c>
      <c r="J14" s="71">
        <f t="shared" si="0"/>
        <v>0.0016203703703703831</v>
      </c>
      <c r="K14" s="72">
        <f t="shared" si="1"/>
        <v>0.355775462962963</v>
      </c>
      <c r="L14" s="72">
        <f t="shared" si="2"/>
        <v>0.05716435185185187</v>
      </c>
      <c r="M14" s="72">
        <f t="shared" si="3"/>
        <v>0.05716435185185187</v>
      </c>
      <c r="N14" s="147">
        <f t="shared" si="4"/>
        <v>16.82059588518386</v>
      </c>
      <c r="O14" s="281">
        <v>0.4578935185185185</v>
      </c>
      <c r="P14" s="282">
        <v>0.4615972222222222</v>
      </c>
      <c r="Q14" s="71">
        <f t="shared" si="5"/>
        <v>0.003703703703703709</v>
      </c>
      <c r="R14" s="72">
        <f t="shared" si="6"/>
        <v>0.4963194444444444</v>
      </c>
      <c r="S14" s="72">
        <f t="shared" si="7"/>
        <v>0.1629861111111111</v>
      </c>
      <c r="T14" s="72">
        <f t="shared" si="8"/>
        <v>0.10582175925925924</v>
      </c>
      <c r="U14" s="147">
        <f t="shared" si="9"/>
        <v>12.430695193464526</v>
      </c>
      <c r="V14" s="281">
        <v>0.5918981481481481</v>
      </c>
      <c r="W14" s="282">
        <v>0.5947685185185185</v>
      </c>
      <c r="X14" s="71">
        <f t="shared" si="10"/>
        <v>0.002870370370370412</v>
      </c>
      <c r="Y14" s="72">
        <f t="shared" si="11"/>
        <v>0.6364351851851852</v>
      </c>
      <c r="Z14" s="72">
        <f t="shared" si="12"/>
        <v>0.2614351851851852</v>
      </c>
      <c r="AA14" s="72">
        <f t="shared" si="13"/>
        <v>0.0984490740740741</v>
      </c>
      <c r="AB14" s="147">
        <f t="shared" si="14"/>
        <v>13.361608999981913</v>
      </c>
      <c r="AC14" s="281">
        <v>0.7190393518518519</v>
      </c>
      <c r="AD14" s="282">
        <v>0.7210069444444445</v>
      </c>
      <c r="AE14" s="71">
        <f t="shared" si="15"/>
        <v>0.001967592592592604</v>
      </c>
      <c r="AF14" s="72">
        <f t="shared" si="16"/>
        <v>0.7557291666666667</v>
      </c>
      <c r="AG14" s="72">
        <f t="shared" si="17"/>
        <v>0.3460069444444445</v>
      </c>
      <c r="AH14" s="72">
        <f t="shared" si="18"/>
        <v>0.0845717592592593</v>
      </c>
      <c r="AI14" s="147">
        <f t="shared" si="19"/>
        <v>15.554105125748759</v>
      </c>
      <c r="AJ14" s="281">
        <v>0.8343055555555555</v>
      </c>
      <c r="AK14" s="282">
        <v>0.8376851851851852</v>
      </c>
      <c r="AL14" s="71">
        <f t="shared" si="20"/>
        <v>0.003379629629629677</v>
      </c>
      <c r="AM14" s="72">
        <f t="shared" si="21"/>
        <v>0.865462962962963</v>
      </c>
      <c r="AN14" s="72">
        <f t="shared" si="22"/>
        <v>0.42796296296296304</v>
      </c>
      <c r="AO14" s="72">
        <f t="shared" si="23"/>
        <v>0.08195601851851853</v>
      </c>
      <c r="AP14" s="147">
        <f t="shared" si="24"/>
        <v>16.05053610420084</v>
      </c>
      <c r="AQ14" s="286">
        <v>0.9135648148148148</v>
      </c>
      <c r="AR14" s="130">
        <f t="shared" si="25"/>
        <v>0.47606481481481483</v>
      </c>
      <c r="AS14" s="73">
        <f t="shared" si="26"/>
        <v>14.026137239207355</v>
      </c>
      <c r="AT14" s="72">
        <f t="shared" si="27"/>
        <v>0.048101851851851785</v>
      </c>
      <c r="AU14" s="74">
        <f t="shared" si="28"/>
        <v>11.105352780039981</v>
      </c>
      <c r="AV14" s="72">
        <f t="shared" si="32"/>
        <v>0.013541666666666785</v>
      </c>
      <c r="AW14" s="147">
        <f t="shared" si="29"/>
        <v>14.026137239207355</v>
      </c>
      <c r="AX14" s="111">
        <f t="shared" si="30"/>
        <v>0.4760648148148148</v>
      </c>
      <c r="AY14" s="111">
        <f t="shared" si="31"/>
        <v>0</v>
      </c>
    </row>
    <row r="15" spans="1:51" ht="12.75">
      <c r="A15" s="202">
        <v>7</v>
      </c>
      <c r="B15" s="94">
        <v>75</v>
      </c>
      <c r="C15" s="80" t="s">
        <v>43</v>
      </c>
      <c r="D15" s="91" t="s">
        <v>53</v>
      </c>
      <c r="E15" s="81" t="s">
        <v>54</v>
      </c>
      <c r="F15" s="93" t="s">
        <v>214</v>
      </c>
      <c r="G15" s="80">
        <v>1</v>
      </c>
      <c r="H15" s="281">
        <v>0.3264814814814815</v>
      </c>
      <c r="I15" s="282">
        <v>0.3286574074074074</v>
      </c>
      <c r="J15" s="71">
        <f t="shared" si="0"/>
        <v>0.0021759259259259145</v>
      </c>
      <c r="K15" s="72">
        <f t="shared" si="1"/>
        <v>0.3564351851851852</v>
      </c>
      <c r="L15" s="72">
        <f t="shared" si="2"/>
        <v>0.05782407407407408</v>
      </c>
      <c r="M15" s="72">
        <f t="shared" si="3"/>
        <v>0.05782407407407408</v>
      </c>
      <c r="N15" s="147">
        <f t="shared" si="4"/>
        <v>16.628687565436966</v>
      </c>
      <c r="O15" s="281">
        <v>0.4577777777777778</v>
      </c>
      <c r="P15" s="282">
        <v>0.45991898148148147</v>
      </c>
      <c r="Q15" s="71">
        <f t="shared" si="5"/>
        <v>0.002141203703703687</v>
      </c>
      <c r="R15" s="72">
        <f t="shared" si="6"/>
        <v>0.4946412037037037</v>
      </c>
      <c r="S15" s="72">
        <f t="shared" si="7"/>
        <v>0.16130787037037037</v>
      </c>
      <c r="T15" s="72">
        <f t="shared" si="8"/>
        <v>0.10348379629629628</v>
      </c>
      <c r="U15" s="147">
        <f t="shared" si="9"/>
        <v>12.711536310686295</v>
      </c>
      <c r="V15" s="281">
        <v>0.5916666666666667</v>
      </c>
      <c r="W15" s="282">
        <v>0.5930555555555556</v>
      </c>
      <c r="X15" s="71">
        <f t="shared" si="10"/>
        <v>0.001388888888888884</v>
      </c>
      <c r="Y15" s="72">
        <f t="shared" si="11"/>
        <v>0.6347222222222222</v>
      </c>
      <c r="Z15" s="72">
        <f t="shared" si="12"/>
        <v>0.25972222222222224</v>
      </c>
      <c r="AA15" s="72">
        <f t="shared" si="13"/>
        <v>0.09841435185185188</v>
      </c>
      <c r="AB15" s="147">
        <f t="shared" si="14"/>
        <v>13.366323198147262</v>
      </c>
      <c r="AC15" s="281">
        <v>0.7190277777777778</v>
      </c>
      <c r="AD15" s="282">
        <v>0.7207986111111111</v>
      </c>
      <c r="AE15" s="71">
        <f t="shared" si="15"/>
        <v>0.001770833333333277</v>
      </c>
      <c r="AF15" s="72">
        <f t="shared" si="16"/>
        <v>0.7555208333333333</v>
      </c>
      <c r="AG15" s="72">
        <f t="shared" si="17"/>
        <v>0.34579861111111115</v>
      </c>
      <c r="AH15" s="72">
        <f t="shared" si="18"/>
        <v>0.08607638888888891</v>
      </c>
      <c r="AI15" s="147">
        <f t="shared" si="19"/>
        <v>15.282216774754094</v>
      </c>
      <c r="AJ15" s="281">
        <v>0.8343055555555555</v>
      </c>
      <c r="AK15" s="282">
        <v>0.8378356481481481</v>
      </c>
      <c r="AL15" s="71">
        <f t="shared" si="20"/>
        <v>0.0035300925925926263</v>
      </c>
      <c r="AM15" s="72">
        <f t="shared" si="21"/>
        <v>0.8656134259259259</v>
      </c>
      <c r="AN15" s="72">
        <f t="shared" si="22"/>
        <v>0.428113425925926</v>
      </c>
      <c r="AO15" s="72">
        <f t="shared" si="23"/>
        <v>0.08231481481481484</v>
      </c>
      <c r="AP15" s="147">
        <f t="shared" si="24"/>
        <v>15.98057454356667</v>
      </c>
      <c r="AQ15" s="286">
        <v>0.9135763888888889</v>
      </c>
      <c r="AR15" s="130">
        <f t="shared" si="25"/>
        <v>0.476076388888889</v>
      </c>
      <c r="AS15" s="73">
        <f t="shared" si="26"/>
        <v>14.025796244452797</v>
      </c>
      <c r="AT15" s="72">
        <f t="shared" si="27"/>
        <v>0.047962962962962985</v>
      </c>
      <c r="AU15" s="74">
        <f t="shared" si="28"/>
        <v>11.13751113751114</v>
      </c>
      <c r="AV15" s="72">
        <f t="shared" si="32"/>
        <v>0.011006944444444389</v>
      </c>
      <c r="AW15" s="147">
        <f t="shared" si="29"/>
        <v>14.025796244452797</v>
      </c>
      <c r="AX15" s="111">
        <f t="shared" si="30"/>
        <v>0.4760763888888889</v>
      </c>
      <c r="AY15" s="111">
        <f t="shared" si="31"/>
        <v>0</v>
      </c>
    </row>
    <row r="16" spans="1:51" ht="14.25" customHeight="1">
      <c r="A16" s="202">
        <v>8</v>
      </c>
      <c r="B16" s="94">
        <v>71</v>
      </c>
      <c r="C16" s="77" t="s">
        <v>43</v>
      </c>
      <c r="D16" s="91" t="s">
        <v>215</v>
      </c>
      <c r="E16" s="81" t="s">
        <v>216</v>
      </c>
      <c r="F16" s="79" t="s">
        <v>217</v>
      </c>
      <c r="G16" s="80">
        <v>1</v>
      </c>
      <c r="H16" s="281">
        <v>0.3325810185185185</v>
      </c>
      <c r="I16" s="282">
        <v>0.33457175925925925</v>
      </c>
      <c r="J16" s="71">
        <f t="shared" si="0"/>
        <v>0.0019907407407407374</v>
      </c>
      <c r="K16" s="72">
        <f t="shared" si="1"/>
        <v>0.36234953703703704</v>
      </c>
      <c r="L16" s="72">
        <f t="shared" si="2"/>
        <v>0.06373842592592593</v>
      </c>
      <c r="M16" s="72">
        <f t="shared" si="3"/>
        <v>0.06373842592592593</v>
      </c>
      <c r="N16" s="147">
        <f t="shared" si="4"/>
        <v>15.085695129276026</v>
      </c>
      <c r="O16" s="281">
        <v>0.4612847222222222</v>
      </c>
      <c r="P16" s="282">
        <v>0.4642013888888889</v>
      </c>
      <c r="Q16" s="71">
        <f t="shared" si="5"/>
        <v>0.0029166666666666785</v>
      </c>
      <c r="R16" s="72">
        <f t="shared" si="6"/>
        <v>0.4989236111111111</v>
      </c>
      <c r="S16" s="72">
        <f t="shared" si="7"/>
        <v>0.1655902777777778</v>
      </c>
      <c r="T16" s="72">
        <f t="shared" si="8"/>
        <v>0.10185185185185186</v>
      </c>
      <c r="U16" s="147">
        <f t="shared" si="9"/>
        <v>12.915209790209792</v>
      </c>
      <c r="V16" s="281">
        <v>0.5990509259259259</v>
      </c>
      <c r="W16" s="282">
        <v>0.605474537037037</v>
      </c>
      <c r="X16" s="71">
        <f t="shared" si="10"/>
        <v>0.006423611111111116</v>
      </c>
      <c r="Y16" s="72">
        <f t="shared" si="11"/>
        <v>0.6471412037037036</v>
      </c>
      <c r="Z16" s="72">
        <f t="shared" si="12"/>
        <v>0.2721412037037037</v>
      </c>
      <c r="AA16" s="72">
        <f t="shared" si="13"/>
        <v>0.10655092592592591</v>
      </c>
      <c r="AB16" s="147">
        <f t="shared" si="14"/>
        <v>12.345627433613533</v>
      </c>
      <c r="AC16" s="281">
        <v>0.7452199074074074</v>
      </c>
      <c r="AD16" s="282">
        <v>0.748912037037037</v>
      </c>
      <c r="AE16" s="71">
        <f t="shared" si="15"/>
        <v>0.0036921296296296147</v>
      </c>
      <c r="AF16" s="72">
        <f t="shared" si="16"/>
        <v>0.7836342592592592</v>
      </c>
      <c r="AG16" s="72">
        <f t="shared" si="17"/>
        <v>0.37391203703703707</v>
      </c>
      <c r="AH16" s="72">
        <f t="shared" si="18"/>
        <v>0.10177083333333337</v>
      </c>
      <c r="AI16" s="147">
        <f t="shared" si="19"/>
        <v>12.925491431120909</v>
      </c>
      <c r="AJ16" s="281">
        <v>0.8826851851851852</v>
      </c>
      <c r="AK16" s="282">
        <v>0.8855092592592593</v>
      </c>
      <c r="AL16" s="71">
        <f t="shared" si="20"/>
        <v>0.0028240740740740344</v>
      </c>
      <c r="AM16" s="72">
        <f t="shared" si="21"/>
        <v>0.9132870370370371</v>
      </c>
      <c r="AN16" s="72">
        <f t="shared" si="22"/>
        <v>0.4757870370370371</v>
      </c>
      <c r="AO16" s="72">
        <f t="shared" si="23"/>
        <v>0.10187500000000005</v>
      </c>
      <c r="AP16" s="147">
        <f t="shared" si="24"/>
        <v>12.912275182213833</v>
      </c>
      <c r="AQ16" s="286">
        <v>0.9714583333333333</v>
      </c>
      <c r="AR16" s="130">
        <f t="shared" si="25"/>
        <v>0.5339583333333333</v>
      </c>
      <c r="AS16" s="73">
        <f t="shared" si="26"/>
        <v>12.505377312244264</v>
      </c>
      <c r="AT16" s="72">
        <f t="shared" si="27"/>
        <v>0.05817129629629625</v>
      </c>
      <c r="AU16" s="74">
        <f t="shared" si="28"/>
        <v>9.183017539563501</v>
      </c>
      <c r="AV16" s="72">
        <f t="shared" si="32"/>
        <v>0.01784722222222218</v>
      </c>
      <c r="AW16" s="147">
        <f t="shared" si="29"/>
        <v>12.505377312244264</v>
      </c>
      <c r="AX16" s="111">
        <f t="shared" si="30"/>
        <v>0.5339583333333333</v>
      </c>
      <c r="AY16" s="111">
        <f t="shared" si="31"/>
        <v>0</v>
      </c>
    </row>
    <row r="17" spans="1:51" ht="12.75">
      <c r="A17" s="202">
        <v>9</v>
      </c>
      <c r="B17" s="94">
        <v>63</v>
      </c>
      <c r="C17" s="77" t="s">
        <v>63</v>
      </c>
      <c r="D17" s="91" t="s">
        <v>190</v>
      </c>
      <c r="E17" s="79" t="s">
        <v>191</v>
      </c>
      <c r="F17" s="79" t="s">
        <v>192</v>
      </c>
      <c r="G17" s="80">
        <v>1</v>
      </c>
      <c r="H17" s="281">
        <v>0.3428587962962963</v>
      </c>
      <c r="I17" s="282">
        <v>0.3461111111111111</v>
      </c>
      <c r="J17" s="71">
        <f t="shared" si="0"/>
        <v>0.003252314814814805</v>
      </c>
      <c r="K17" s="72">
        <f t="shared" si="1"/>
        <v>0.3738888888888889</v>
      </c>
      <c r="L17" s="72">
        <f t="shared" si="2"/>
        <v>0.07527777777777778</v>
      </c>
      <c r="M17" s="72">
        <f t="shared" si="3"/>
        <v>0.07527777777777778</v>
      </c>
      <c r="N17" s="147">
        <f t="shared" si="4"/>
        <v>12.773204655123473</v>
      </c>
      <c r="O17" s="281">
        <v>0.49626157407407406</v>
      </c>
      <c r="P17" s="282">
        <v>0.49997685185185187</v>
      </c>
      <c r="Q17" s="71">
        <f t="shared" si="5"/>
        <v>0.0037152777777778034</v>
      </c>
      <c r="R17" s="72">
        <f t="shared" si="6"/>
        <v>0.5346990740740741</v>
      </c>
      <c r="S17" s="72">
        <f t="shared" si="7"/>
        <v>0.20136574074074076</v>
      </c>
      <c r="T17" s="72">
        <f t="shared" si="8"/>
        <v>0.12608796296296299</v>
      </c>
      <c r="U17" s="147">
        <f t="shared" si="9"/>
        <v>10.432701134004605</v>
      </c>
      <c r="V17" s="281">
        <v>0.6565509259259259</v>
      </c>
      <c r="W17" s="282">
        <v>0.6612268518518518</v>
      </c>
      <c r="X17" s="71">
        <f t="shared" si="10"/>
        <v>0.004675925925925917</v>
      </c>
      <c r="Y17" s="72">
        <f t="shared" si="11"/>
        <v>0.7028935185185184</v>
      </c>
      <c r="Z17" s="72">
        <f t="shared" si="12"/>
        <v>0.32789351851851845</v>
      </c>
      <c r="AA17" s="72">
        <f t="shared" si="13"/>
        <v>0.12652777777777768</v>
      </c>
      <c r="AB17" s="147">
        <f t="shared" si="14"/>
        <v>10.396436713670525</v>
      </c>
      <c r="AC17" s="281">
        <v>0.7947800925925926</v>
      </c>
      <c r="AD17" s="282">
        <v>0.8020601851851852</v>
      </c>
      <c r="AE17" s="71">
        <f t="shared" si="15"/>
        <v>0.007280092592592546</v>
      </c>
      <c r="AF17" s="72">
        <f t="shared" si="16"/>
        <v>0.8367824074074074</v>
      </c>
      <c r="AG17" s="72">
        <f t="shared" si="17"/>
        <v>0.4270601851851852</v>
      </c>
      <c r="AH17" s="72">
        <f t="shared" si="18"/>
        <v>0.09916666666666674</v>
      </c>
      <c r="AI17" s="147">
        <f t="shared" si="19"/>
        <v>13.26492135315665</v>
      </c>
      <c r="AJ17" s="281">
        <v>0.9400462962962963</v>
      </c>
      <c r="AK17" s="282">
        <v>0.944212962962963</v>
      </c>
      <c r="AL17" s="71">
        <f t="shared" si="20"/>
        <v>0.004166666666666652</v>
      </c>
      <c r="AM17" s="72">
        <f t="shared" si="21"/>
        <v>0.9719907407407408</v>
      </c>
      <c r="AN17" s="72">
        <f t="shared" si="22"/>
        <v>0.5344907407407408</v>
      </c>
      <c r="AO17" s="72">
        <f t="shared" si="23"/>
        <v>0.10743055555555558</v>
      </c>
      <c r="AP17" s="147">
        <f t="shared" si="24"/>
        <v>12.244542787529216</v>
      </c>
      <c r="AQ17" s="286">
        <v>1.0395833333333333</v>
      </c>
      <c r="AR17" s="130">
        <f t="shared" si="25"/>
        <v>0.6020833333333333</v>
      </c>
      <c r="AS17" s="73">
        <f t="shared" si="26"/>
        <v>11.090409014284447</v>
      </c>
      <c r="AT17" s="72">
        <f t="shared" si="27"/>
        <v>0.06759259259259254</v>
      </c>
      <c r="AU17" s="74">
        <f t="shared" si="28"/>
        <v>7.903055848261328</v>
      </c>
      <c r="AV17" s="72">
        <f t="shared" si="32"/>
        <v>0.023090277777777724</v>
      </c>
      <c r="AW17" s="147">
        <f t="shared" si="29"/>
        <v>11.090409014284447</v>
      </c>
      <c r="AX17" s="111">
        <f t="shared" si="30"/>
        <v>0.6020833333333333</v>
      </c>
      <c r="AY17" s="111">
        <f t="shared" si="31"/>
        <v>0</v>
      </c>
    </row>
    <row r="18" spans="1:51" ht="12.75">
      <c r="A18" s="202">
        <v>10</v>
      </c>
      <c r="B18" s="94">
        <v>85</v>
      </c>
      <c r="C18" s="84" t="s">
        <v>39</v>
      </c>
      <c r="D18" s="92" t="s">
        <v>237</v>
      </c>
      <c r="E18" s="85" t="s">
        <v>238</v>
      </c>
      <c r="F18" s="85" t="s">
        <v>239</v>
      </c>
      <c r="G18" s="80">
        <v>1</v>
      </c>
      <c r="H18" s="281">
        <v>0.3428009259259259</v>
      </c>
      <c r="I18" s="282">
        <v>0.34625</v>
      </c>
      <c r="J18" s="71">
        <f t="shared" si="0"/>
        <v>0.0034490740740740766</v>
      </c>
      <c r="K18" s="72">
        <f t="shared" si="1"/>
        <v>0.3740277777777778</v>
      </c>
      <c r="L18" s="72">
        <f t="shared" si="2"/>
        <v>0.07541666666666669</v>
      </c>
      <c r="M18" s="72">
        <f t="shared" si="3"/>
        <v>0.07541666666666669</v>
      </c>
      <c r="N18" s="147">
        <f t="shared" si="4"/>
        <v>12.74968125796855</v>
      </c>
      <c r="O18" s="281">
        <v>0.49626157407407406</v>
      </c>
      <c r="P18" s="282">
        <v>0.5000347222222222</v>
      </c>
      <c r="Q18" s="71">
        <f t="shared" si="5"/>
        <v>0.0037731481481481643</v>
      </c>
      <c r="R18" s="72">
        <f t="shared" si="6"/>
        <v>0.5347569444444444</v>
      </c>
      <c r="S18" s="72">
        <f t="shared" si="7"/>
        <v>0.20142361111111112</v>
      </c>
      <c r="T18" s="72">
        <f t="shared" si="8"/>
        <v>0.12600694444444444</v>
      </c>
      <c r="U18" s="147">
        <f t="shared" si="9"/>
        <v>10.43940903406321</v>
      </c>
      <c r="V18" s="281">
        <v>0.65625</v>
      </c>
      <c r="W18" s="282">
        <v>0.6611111111111111</v>
      </c>
      <c r="X18" s="71">
        <f t="shared" si="10"/>
        <v>0.004861111111111094</v>
      </c>
      <c r="Y18" s="72">
        <f t="shared" si="11"/>
        <v>0.7027777777777777</v>
      </c>
      <c r="Z18" s="72">
        <f t="shared" si="12"/>
        <v>0.3277777777777778</v>
      </c>
      <c r="AA18" s="72">
        <f t="shared" si="13"/>
        <v>0.12635416666666666</v>
      </c>
      <c r="AB18" s="147">
        <f t="shared" si="14"/>
        <v>10.410721457712391</v>
      </c>
      <c r="AC18" s="281">
        <v>0.7948263888888889</v>
      </c>
      <c r="AD18" s="282">
        <v>0.8005092592592593</v>
      </c>
      <c r="AE18" s="71">
        <f t="shared" si="15"/>
        <v>0.0056828703703704075</v>
      </c>
      <c r="AF18" s="72">
        <f t="shared" si="16"/>
        <v>0.8352314814814815</v>
      </c>
      <c r="AG18" s="72">
        <f t="shared" si="17"/>
        <v>0.42550925925925936</v>
      </c>
      <c r="AH18" s="72">
        <f t="shared" si="18"/>
        <v>0.09773148148148159</v>
      </c>
      <c r="AI18" s="147">
        <f t="shared" si="19"/>
        <v>13.459716503297745</v>
      </c>
      <c r="AJ18" s="281">
        <v>0.9400578703703704</v>
      </c>
      <c r="AK18" s="282">
        <v>0.9446643518518518</v>
      </c>
      <c r="AL18" s="71">
        <f t="shared" si="20"/>
        <v>0.004606481481481461</v>
      </c>
      <c r="AM18" s="72">
        <f t="shared" si="21"/>
        <v>0.9724421296296296</v>
      </c>
      <c r="AN18" s="72">
        <f t="shared" si="22"/>
        <v>0.5349421296296297</v>
      </c>
      <c r="AO18" s="72">
        <f t="shared" si="23"/>
        <v>0.1094328703703703</v>
      </c>
      <c r="AP18" s="147">
        <f t="shared" si="24"/>
        <v>12.020501972908107</v>
      </c>
      <c r="AQ18" s="287">
        <v>1.0395949074074073</v>
      </c>
      <c r="AR18" s="130">
        <f t="shared" si="25"/>
        <v>0.6020949074074075</v>
      </c>
      <c r="AS18" s="73">
        <f t="shared" si="26"/>
        <v>11.090195823284384</v>
      </c>
      <c r="AT18" s="72">
        <f t="shared" si="27"/>
        <v>0.06715277777777773</v>
      </c>
      <c r="AU18" s="74">
        <f>IF(AQ18="","",($CJ$6/0.624)/(HOUR(AT18)+MINUTE(AT18)/60+SECOND(AT18)/60/60))</f>
        <v>0</v>
      </c>
      <c r="AV18" s="72">
        <f t="shared" si="32"/>
        <v>0.022372685185185204</v>
      </c>
      <c r="AW18" s="147">
        <f t="shared" si="29"/>
        <v>11.090195823284384</v>
      </c>
      <c r="AX18" s="111">
        <f t="shared" si="30"/>
        <v>0.6020949074074073</v>
      </c>
      <c r="AY18" s="111">
        <f t="shared" si="31"/>
        <v>0</v>
      </c>
    </row>
    <row r="19" spans="1:51" ht="12.75">
      <c r="A19" s="202">
        <v>11</v>
      </c>
      <c r="B19" s="94">
        <v>54</v>
      </c>
      <c r="C19" s="77" t="s">
        <v>59</v>
      </c>
      <c r="D19" s="90" t="s">
        <v>184</v>
      </c>
      <c r="E19" s="79" t="s">
        <v>185</v>
      </c>
      <c r="F19" s="79" t="s">
        <v>186</v>
      </c>
      <c r="G19" s="77"/>
      <c r="H19" s="281">
        <v>0.3426851851851852</v>
      </c>
      <c r="I19" s="282">
        <v>0.34542824074074074</v>
      </c>
      <c r="J19" s="71">
        <f t="shared" si="0"/>
        <v>0.0027430555555555403</v>
      </c>
      <c r="K19" s="72">
        <f t="shared" si="1"/>
        <v>0.37320601851851853</v>
      </c>
      <c r="L19" s="72">
        <f t="shared" si="2"/>
        <v>0.07459490740740743</v>
      </c>
      <c r="M19" s="72">
        <f t="shared" si="3"/>
        <v>0.07459490740740743</v>
      </c>
      <c r="N19" s="147">
        <f t="shared" si="4"/>
        <v>12.890135465775497</v>
      </c>
      <c r="O19" s="281">
        <v>0.49626157407407406</v>
      </c>
      <c r="P19" s="282">
        <v>0.49953703703703706</v>
      </c>
      <c r="Q19" s="71">
        <f t="shared" si="5"/>
        <v>0.003275462962962994</v>
      </c>
      <c r="R19" s="72">
        <f t="shared" si="6"/>
        <v>0.5342592592592593</v>
      </c>
      <c r="S19" s="72">
        <f t="shared" si="7"/>
        <v>0.20092592592592595</v>
      </c>
      <c r="T19" s="72">
        <f t="shared" si="8"/>
        <v>0.12633101851851852</v>
      </c>
      <c r="U19" s="147">
        <f t="shared" si="9"/>
        <v>10.412629056696854</v>
      </c>
      <c r="V19" s="281">
        <v>0.6567361111111111</v>
      </c>
      <c r="W19" s="282">
        <v>0.661099537037037</v>
      </c>
      <c r="X19" s="71">
        <f t="shared" si="10"/>
        <v>0.004363425925925979</v>
      </c>
      <c r="Y19" s="72">
        <f t="shared" si="11"/>
        <v>0.7027662037037037</v>
      </c>
      <c r="Z19" s="72">
        <f t="shared" si="12"/>
        <v>0.3277662037037037</v>
      </c>
      <c r="AA19" s="72">
        <f t="shared" si="13"/>
        <v>0.12684027777777773</v>
      </c>
      <c r="AB19" s="147">
        <f t="shared" si="14"/>
        <v>10.370822716839692</v>
      </c>
      <c r="AC19" s="281">
        <v>0.7946527777777778</v>
      </c>
      <c r="AD19" s="282">
        <v>0.799849537037037</v>
      </c>
      <c r="AE19" s="71">
        <f t="shared" si="15"/>
        <v>0.0051967592592592204</v>
      </c>
      <c r="AF19" s="72">
        <f t="shared" si="16"/>
        <v>0.8345717592592592</v>
      </c>
      <c r="AG19" s="72">
        <f t="shared" si="17"/>
        <v>0.424849537037037</v>
      </c>
      <c r="AH19" s="72">
        <f t="shared" si="18"/>
        <v>0.0970833333333333</v>
      </c>
      <c r="AI19" s="147">
        <f t="shared" si="19"/>
        <v>13.549576317816665</v>
      </c>
      <c r="AJ19" s="281">
        <v>0.9400694444444444</v>
      </c>
      <c r="AK19" s="282">
        <v>0.9436342592592593</v>
      </c>
      <c r="AL19" s="71">
        <f t="shared" si="20"/>
        <v>0.003564814814814854</v>
      </c>
      <c r="AM19" s="72">
        <f t="shared" si="21"/>
        <v>0.971412037037037</v>
      </c>
      <c r="AN19" s="72">
        <f t="shared" si="22"/>
        <v>0.533912037037037</v>
      </c>
      <c r="AO19" s="72">
        <f t="shared" si="23"/>
        <v>0.10906250000000006</v>
      </c>
      <c r="AP19" s="147">
        <f t="shared" si="24"/>
        <v>12.0613229495751</v>
      </c>
      <c r="AQ19" s="287">
        <v>1.0396064814814814</v>
      </c>
      <c r="AR19" s="130">
        <f t="shared" si="25"/>
        <v>0.6021064814814814</v>
      </c>
      <c r="AS19" s="73">
        <f t="shared" si="26"/>
        <v>11.089982640480507</v>
      </c>
      <c r="AT19" s="72">
        <f t="shared" si="27"/>
        <v>0.06819444444444434</v>
      </c>
      <c r="AU19" s="74">
        <f aca="true" t="shared" si="33" ref="AU19:AU27">IF(AQ19="","",($AU$7/0.624)/(HOUR(AT19)+MINUTE(AT19)/60+SECOND(AT19)/60/60))</f>
        <v>7.8333072223092595</v>
      </c>
      <c r="AV19" s="72">
        <f t="shared" si="32"/>
        <v>0.019143518518518587</v>
      </c>
      <c r="AW19" s="147">
        <f t="shared" si="29"/>
        <v>11.089982640480507</v>
      </c>
      <c r="AX19" s="111">
        <f t="shared" si="30"/>
        <v>0.6021064814814814</v>
      </c>
      <c r="AY19" s="111">
        <f t="shared" si="31"/>
        <v>0</v>
      </c>
    </row>
    <row r="20" spans="1:51" ht="12.75">
      <c r="A20" s="202">
        <v>12</v>
      </c>
      <c r="B20" s="94">
        <v>55</v>
      </c>
      <c r="C20" s="77" t="s">
        <v>59</v>
      </c>
      <c r="D20" s="90" t="s">
        <v>175</v>
      </c>
      <c r="E20" s="79" t="s">
        <v>176</v>
      </c>
      <c r="F20" s="79" t="s">
        <v>177</v>
      </c>
      <c r="G20" s="77"/>
      <c r="H20" s="281">
        <v>0.3154976851851852</v>
      </c>
      <c r="I20" s="282">
        <v>0.3289236111111111</v>
      </c>
      <c r="J20" s="71">
        <f t="shared" si="0"/>
        <v>0.013425925925925952</v>
      </c>
      <c r="K20" s="72">
        <f t="shared" si="1"/>
        <v>0.3567013888888889</v>
      </c>
      <c r="L20" s="72">
        <f t="shared" si="2"/>
        <v>0.05809027777777781</v>
      </c>
      <c r="M20" s="72">
        <f t="shared" si="3"/>
        <v>0.05809027777777781</v>
      </c>
      <c r="N20" s="147">
        <f t="shared" si="4"/>
        <v>16.552485171732034</v>
      </c>
      <c r="O20" s="281">
        <v>0.465162037037037</v>
      </c>
      <c r="P20" s="282">
        <v>0.4677662037037037</v>
      </c>
      <c r="Q20" s="71">
        <f t="shared" si="5"/>
        <v>0.002604166666666685</v>
      </c>
      <c r="R20" s="72">
        <f t="shared" si="6"/>
        <v>0.5024884259259259</v>
      </c>
      <c r="S20" s="72">
        <f t="shared" si="7"/>
        <v>0.1691550925925926</v>
      </c>
      <c r="T20" s="72">
        <f t="shared" si="8"/>
        <v>0.11106481481481478</v>
      </c>
      <c r="U20" s="147">
        <f t="shared" si="9"/>
        <v>11.843877256549204</v>
      </c>
      <c r="V20" s="281">
        <v>0.6381828703703704</v>
      </c>
      <c r="W20" s="282">
        <v>0.6418287037037037</v>
      </c>
      <c r="X20" s="71">
        <f t="shared" si="10"/>
        <v>0.003645833333333348</v>
      </c>
      <c r="Y20" s="72">
        <f t="shared" si="11"/>
        <v>0.6834953703703703</v>
      </c>
      <c r="Z20" s="72">
        <f t="shared" si="12"/>
        <v>0.3084953703703704</v>
      </c>
      <c r="AA20" s="72">
        <f t="shared" si="13"/>
        <v>0.1393402777777778</v>
      </c>
      <c r="AB20" s="147">
        <f t="shared" si="14"/>
        <v>9.440472311142633</v>
      </c>
      <c r="AC20" s="281">
        <v>0.7936458333333334</v>
      </c>
      <c r="AD20" s="282">
        <v>0.7964236111111112</v>
      </c>
      <c r="AE20" s="71">
        <f t="shared" si="15"/>
        <v>0.002777777777777768</v>
      </c>
      <c r="AF20" s="72">
        <f t="shared" si="16"/>
        <v>0.8311458333333334</v>
      </c>
      <c r="AG20" s="72">
        <f t="shared" si="17"/>
        <v>0.4214236111111112</v>
      </c>
      <c r="AH20" s="72">
        <f t="shared" si="18"/>
        <v>0.11292824074074082</v>
      </c>
      <c r="AI20" s="147">
        <f t="shared" si="19"/>
        <v>11.648441749907366</v>
      </c>
      <c r="AJ20" s="281">
        <v>0.9476736111111111</v>
      </c>
      <c r="AK20" s="282">
        <v>0.9495717592592593</v>
      </c>
      <c r="AL20" s="71">
        <f t="shared" si="20"/>
        <v>0.0018981481481481488</v>
      </c>
      <c r="AM20" s="72">
        <f t="shared" si="21"/>
        <v>0.9773495370370371</v>
      </c>
      <c r="AN20" s="72">
        <f t="shared" si="22"/>
        <v>0.5398495370370371</v>
      </c>
      <c r="AO20" s="72">
        <f t="shared" si="23"/>
        <v>0.11842592592592593</v>
      </c>
      <c r="AP20" s="147">
        <f t="shared" si="24"/>
        <v>11.10768629337824</v>
      </c>
      <c r="AQ20" s="286">
        <v>1.0583333333333333</v>
      </c>
      <c r="AR20" s="130">
        <f t="shared" si="25"/>
        <v>0.6208333333333333</v>
      </c>
      <c r="AS20" s="73">
        <f t="shared" si="26"/>
        <v>10.755463775598002</v>
      </c>
      <c r="AT20" s="72">
        <f t="shared" si="27"/>
        <v>0.08098379629629626</v>
      </c>
      <c r="AU20" s="74">
        <f t="shared" si="33"/>
        <v>6.596233550642583</v>
      </c>
      <c r="AV20" s="72">
        <f t="shared" si="32"/>
        <v>0.024351851851851902</v>
      </c>
      <c r="AW20" s="147">
        <f t="shared" si="29"/>
        <v>10.755463775598002</v>
      </c>
      <c r="AX20" s="111">
        <f t="shared" si="30"/>
        <v>0.6208333333333333</v>
      </c>
      <c r="AY20" s="111">
        <f t="shared" si="31"/>
        <v>0</v>
      </c>
    </row>
    <row r="21" spans="1:51" ht="12.75">
      <c r="A21" s="202">
        <v>13</v>
      </c>
      <c r="B21" s="94">
        <v>60</v>
      </c>
      <c r="C21" s="77" t="s">
        <v>59</v>
      </c>
      <c r="D21" s="90" t="s">
        <v>178</v>
      </c>
      <c r="E21" s="79" t="s">
        <v>179</v>
      </c>
      <c r="F21" s="79" t="s">
        <v>180</v>
      </c>
      <c r="G21" s="78"/>
      <c r="H21" s="281">
        <v>0.3283564814814815</v>
      </c>
      <c r="I21" s="282">
        <v>0.332025462962963</v>
      </c>
      <c r="J21" s="71">
        <f t="shared" si="0"/>
        <v>0.0036689814814814814</v>
      </c>
      <c r="K21" s="72">
        <f t="shared" si="1"/>
        <v>0.35980324074074077</v>
      </c>
      <c r="L21" s="72">
        <f t="shared" si="2"/>
        <v>0.061192129629629666</v>
      </c>
      <c r="M21" s="72">
        <f t="shared" si="3"/>
        <v>0.061192129629629666</v>
      </c>
      <c r="N21" s="147">
        <f t="shared" si="4"/>
        <v>15.713433530721215</v>
      </c>
      <c r="O21" s="281">
        <v>0.4651851851851852</v>
      </c>
      <c r="P21" s="282">
        <v>0.46935185185185185</v>
      </c>
      <c r="Q21" s="71">
        <f t="shared" si="5"/>
        <v>0.004166666666666652</v>
      </c>
      <c r="R21" s="72">
        <f t="shared" si="6"/>
        <v>0.5040740740740741</v>
      </c>
      <c r="S21" s="72">
        <f t="shared" si="7"/>
        <v>0.17074074074074075</v>
      </c>
      <c r="T21" s="72">
        <f t="shared" si="8"/>
        <v>0.10954861111111108</v>
      </c>
      <c r="U21" s="147">
        <f t="shared" si="9"/>
        <v>12.007802023649885</v>
      </c>
      <c r="V21" s="281">
        <v>0.6380439814814814</v>
      </c>
      <c r="W21" s="282">
        <v>0.6406018518518518</v>
      </c>
      <c r="X21" s="71">
        <f t="shared" si="10"/>
        <v>0.002557870370370363</v>
      </c>
      <c r="Y21" s="72">
        <f t="shared" si="11"/>
        <v>0.6822685185185184</v>
      </c>
      <c r="Z21" s="72">
        <f t="shared" si="12"/>
        <v>0.30726851851851844</v>
      </c>
      <c r="AA21" s="72">
        <f t="shared" si="13"/>
        <v>0.1365277777777777</v>
      </c>
      <c r="AB21" s="147">
        <f t="shared" si="14"/>
        <v>9.634947961499337</v>
      </c>
      <c r="AC21" s="281">
        <v>0.7937962962962963</v>
      </c>
      <c r="AD21" s="282">
        <v>0.7966666666666666</v>
      </c>
      <c r="AE21" s="71">
        <f t="shared" si="15"/>
        <v>0.002870370370370301</v>
      </c>
      <c r="AF21" s="72">
        <f t="shared" si="16"/>
        <v>0.8313888888888888</v>
      </c>
      <c r="AG21" s="72">
        <f t="shared" si="17"/>
        <v>0.42166666666666663</v>
      </c>
      <c r="AH21" s="72">
        <f t="shared" si="18"/>
        <v>0.1143981481481482</v>
      </c>
      <c r="AI21" s="147">
        <f t="shared" si="19"/>
        <v>11.49877035146157</v>
      </c>
      <c r="AJ21" s="281">
        <v>0.9476736111111111</v>
      </c>
      <c r="AK21" s="282">
        <v>0.9509606481481482</v>
      </c>
      <c r="AL21" s="71">
        <f t="shared" si="20"/>
        <v>0.0032870370370370328</v>
      </c>
      <c r="AM21" s="72">
        <f t="shared" si="21"/>
        <v>0.978738425925926</v>
      </c>
      <c r="AN21" s="72">
        <f t="shared" si="22"/>
        <v>0.541238425925926</v>
      </c>
      <c r="AO21" s="72">
        <f t="shared" si="23"/>
        <v>0.11957175925925934</v>
      </c>
      <c r="AP21" s="147">
        <f t="shared" si="24"/>
        <v>11.001243456959266</v>
      </c>
      <c r="AQ21" s="286">
        <v>1.0583333333333333</v>
      </c>
      <c r="AR21" s="130">
        <f t="shared" si="25"/>
        <v>0.6208333333333333</v>
      </c>
      <c r="AS21" s="73">
        <f t="shared" si="26"/>
        <v>10.755463775598002</v>
      </c>
      <c r="AT21" s="72">
        <f t="shared" si="27"/>
        <v>0.07959490740740738</v>
      </c>
      <c r="AU21" s="74">
        <f t="shared" si="33"/>
        <v>6.711334325119406</v>
      </c>
      <c r="AV21" s="72">
        <f t="shared" si="32"/>
        <v>0.01655092592592583</v>
      </c>
      <c r="AW21" s="147">
        <f t="shared" si="29"/>
        <v>10.755463775598002</v>
      </c>
      <c r="AX21" s="111">
        <f t="shared" si="30"/>
        <v>0.6208333333333333</v>
      </c>
      <c r="AY21" s="111">
        <f t="shared" si="31"/>
        <v>0</v>
      </c>
    </row>
    <row r="22" spans="1:51" ht="12.75">
      <c r="A22" s="202">
        <v>14</v>
      </c>
      <c r="B22" s="94">
        <v>65</v>
      </c>
      <c r="C22" s="77" t="s">
        <v>63</v>
      </c>
      <c r="D22" s="90" t="s">
        <v>195</v>
      </c>
      <c r="E22" s="79" t="s">
        <v>196</v>
      </c>
      <c r="F22" s="79" t="s">
        <v>197</v>
      </c>
      <c r="G22" s="77"/>
      <c r="H22" s="281">
        <v>0.33123842592592595</v>
      </c>
      <c r="I22" s="282">
        <v>0.33516203703703706</v>
      </c>
      <c r="J22" s="71">
        <f t="shared" si="0"/>
        <v>0.003923611111111114</v>
      </c>
      <c r="K22" s="72">
        <f t="shared" si="1"/>
        <v>0.36293981481481485</v>
      </c>
      <c r="L22" s="72">
        <f t="shared" si="2"/>
        <v>0.06432870370370375</v>
      </c>
      <c r="M22" s="72">
        <f t="shared" si="3"/>
        <v>0.06432870370370375</v>
      </c>
      <c r="N22" s="147">
        <f t="shared" si="4"/>
        <v>14.947269355329809</v>
      </c>
      <c r="O22" s="281">
        <v>0.48443287037037036</v>
      </c>
      <c r="P22" s="282">
        <v>0.48694444444444446</v>
      </c>
      <c r="Q22" s="71">
        <f t="shared" si="5"/>
        <v>0.0025115740740740966</v>
      </c>
      <c r="R22" s="72">
        <f t="shared" si="6"/>
        <v>0.5216666666666667</v>
      </c>
      <c r="S22" s="72">
        <f t="shared" si="7"/>
        <v>0.18833333333333335</v>
      </c>
      <c r="T22" s="72">
        <f t="shared" si="8"/>
        <v>0.1240046296296296</v>
      </c>
      <c r="U22" s="147">
        <f t="shared" si="9"/>
        <v>10.607975187030629</v>
      </c>
      <c r="V22" s="281">
        <v>0.6436574074074074</v>
      </c>
      <c r="W22" s="282">
        <v>0.6453703703703704</v>
      </c>
      <c r="X22" s="71">
        <f t="shared" si="10"/>
        <v>0.0017129629629629717</v>
      </c>
      <c r="Y22" s="72">
        <f t="shared" si="11"/>
        <v>0.687037037037037</v>
      </c>
      <c r="Z22" s="72">
        <f t="shared" si="12"/>
        <v>0.312037037037037</v>
      </c>
      <c r="AA22" s="72">
        <f t="shared" si="13"/>
        <v>0.12370370370370365</v>
      </c>
      <c r="AB22" s="147">
        <f t="shared" si="14"/>
        <v>10.633780515891296</v>
      </c>
      <c r="AC22" s="281">
        <v>0.8152893518518518</v>
      </c>
      <c r="AD22" s="282">
        <v>0.8169791666666667</v>
      </c>
      <c r="AE22" s="71">
        <f t="shared" si="15"/>
        <v>0.001689814814814894</v>
      </c>
      <c r="AF22" s="72">
        <f t="shared" si="16"/>
        <v>0.8517013888888889</v>
      </c>
      <c r="AG22" s="72">
        <f t="shared" si="17"/>
        <v>0.4419791666666667</v>
      </c>
      <c r="AH22" s="72">
        <f t="shared" si="18"/>
        <v>0.1299421296296297</v>
      </c>
      <c r="AI22" s="147">
        <f t="shared" si="19"/>
        <v>10.12326054634775</v>
      </c>
      <c r="AJ22" s="281">
        <v>0.9936574074074074</v>
      </c>
      <c r="AK22" s="282">
        <v>0.9944444444444445</v>
      </c>
      <c r="AL22" s="71">
        <f t="shared" si="20"/>
        <v>0.000787037037037086</v>
      </c>
      <c r="AM22" s="72">
        <f t="shared" si="21"/>
        <v>1.0222222222222221</v>
      </c>
      <c r="AN22" s="72">
        <f t="shared" si="22"/>
        <v>0.5847222222222223</v>
      </c>
      <c r="AO22" s="72">
        <f t="shared" si="23"/>
        <v>0.14274305555555555</v>
      </c>
      <c r="AP22" s="147">
        <f t="shared" si="24"/>
        <v>9.215425780738357</v>
      </c>
      <c r="AQ22" s="286">
        <v>1.1090277777777777</v>
      </c>
      <c r="AR22" s="130">
        <f t="shared" si="25"/>
        <v>0.6715277777777778</v>
      </c>
      <c r="AS22" s="73">
        <f t="shared" si="26"/>
        <v>9.943520801845517</v>
      </c>
      <c r="AT22" s="72">
        <f t="shared" si="27"/>
        <v>0.08680555555555558</v>
      </c>
      <c r="AU22" s="74">
        <f t="shared" si="33"/>
        <v>6.153846153846153</v>
      </c>
      <c r="AV22" s="72">
        <f t="shared" si="32"/>
        <v>0.010625000000000162</v>
      </c>
      <c r="AW22" s="147">
        <f t="shared" si="29"/>
        <v>9.943520801845517</v>
      </c>
      <c r="AX22" s="111">
        <f t="shared" si="30"/>
        <v>0.6715277777777777</v>
      </c>
      <c r="AY22" s="111">
        <f t="shared" si="31"/>
        <v>0</v>
      </c>
    </row>
    <row r="23" spans="1:70" s="82" customFormat="1" ht="12.75">
      <c r="A23" s="202">
        <v>15</v>
      </c>
      <c r="B23" s="94">
        <v>66</v>
      </c>
      <c r="C23" s="77" t="s">
        <v>63</v>
      </c>
      <c r="D23" s="90" t="s">
        <v>265</v>
      </c>
      <c r="E23" s="79" t="s">
        <v>193</v>
      </c>
      <c r="F23" s="79" t="s">
        <v>194</v>
      </c>
      <c r="G23" s="78"/>
      <c r="H23" s="281">
        <v>0.32658564814814817</v>
      </c>
      <c r="I23" s="282">
        <v>0.3308564814814815</v>
      </c>
      <c r="J23" s="71">
        <f t="shared" si="0"/>
        <v>0.004270833333333335</v>
      </c>
      <c r="K23" s="72">
        <f t="shared" si="1"/>
        <v>0.3586342592592593</v>
      </c>
      <c r="L23" s="72">
        <f t="shared" si="2"/>
        <v>0.06002314814814819</v>
      </c>
      <c r="M23" s="72">
        <f t="shared" si="3"/>
        <v>0.06002314814814819</v>
      </c>
      <c r="N23" s="147">
        <f t="shared" si="4"/>
        <v>16.019460678157166</v>
      </c>
      <c r="O23" s="281">
        <v>0.48444444444444446</v>
      </c>
      <c r="P23" s="282">
        <v>0.48747685185185186</v>
      </c>
      <c r="Q23" s="71">
        <f t="shared" si="5"/>
        <v>0.0030324074074074003</v>
      </c>
      <c r="R23" s="72">
        <f t="shared" si="6"/>
        <v>0.5221990740740741</v>
      </c>
      <c r="S23" s="72">
        <f t="shared" si="7"/>
        <v>0.18886574074074075</v>
      </c>
      <c r="T23" s="72">
        <f t="shared" si="8"/>
        <v>0.12884259259259256</v>
      </c>
      <c r="U23" s="147">
        <f t="shared" si="9"/>
        <v>10.20965200807098</v>
      </c>
      <c r="V23" s="281">
        <v>0.6437268518518519</v>
      </c>
      <c r="W23" s="282">
        <v>0.6471990740740741</v>
      </c>
      <c r="X23" s="71">
        <f t="shared" si="10"/>
        <v>0.00347222222222221</v>
      </c>
      <c r="Y23" s="72">
        <f t="shared" si="11"/>
        <v>0.6888657407407407</v>
      </c>
      <c r="Z23" s="72">
        <f t="shared" si="12"/>
        <v>0.31386574074074075</v>
      </c>
      <c r="AA23" s="72">
        <f t="shared" si="13"/>
        <v>0.125</v>
      </c>
      <c r="AB23" s="147">
        <f t="shared" si="14"/>
        <v>10.523504273504274</v>
      </c>
      <c r="AC23" s="281">
        <v>0.8152893518518518</v>
      </c>
      <c r="AD23" s="282">
        <v>0.8172453703703704</v>
      </c>
      <c r="AE23" s="71">
        <f t="shared" si="15"/>
        <v>0.0019560185185185652</v>
      </c>
      <c r="AF23" s="72">
        <f t="shared" si="16"/>
        <v>0.8519675925925926</v>
      </c>
      <c r="AG23" s="72">
        <f t="shared" si="17"/>
        <v>0.4422453703703704</v>
      </c>
      <c r="AH23" s="72">
        <f t="shared" si="18"/>
        <v>0.12837962962962968</v>
      </c>
      <c r="AI23" s="147">
        <f t="shared" si="19"/>
        <v>10.246470082387862</v>
      </c>
      <c r="AJ23" s="281">
        <v>0.9936574074074074</v>
      </c>
      <c r="AK23" s="282">
        <v>0.9958333333333332</v>
      </c>
      <c r="AL23" s="71">
        <f t="shared" si="20"/>
        <v>0.002175925925925859</v>
      </c>
      <c r="AM23" s="72">
        <f t="shared" si="21"/>
        <v>1.023611111111111</v>
      </c>
      <c r="AN23" s="72">
        <f t="shared" si="22"/>
        <v>0.586111111111111</v>
      </c>
      <c r="AO23" s="72">
        <f t="shared" si="23"/>
        <v>0.14386574074074066</v>
      </c>
      <c r="AP23" s="147">
        <f t="shared" si="24"/>
        <v>9.143511355900737</v>
      </c>
      <c r="AQ23" s="286">
        <v>1.1090277777777777</v>
      </c>
      <c r="AR23" s="130">
        <f t="shared" si="25"/>
        <v>0.6715277777777777</v>
      </c>
      <c r="AS23" s="73">
        <f t="shared" si="26"/>
        <v>9.943520801845517</v>
      </c>
      <c r="AT23" s="72">
        <f t="shared" si="27"/>
        <v>0.0854166666666667</v>
      </c>
      <c r="AU23" s="74">
        <f t="shared" si="33"/>
        <v>6.253908692933084</v>
      </c>
      <c r="AV23" s="72">
        <f t="shared" si="32"/>
        <v>0.01490740740740737</v>
      </c>
      <c r="AW23" s="147">
        <f t="shared" si="29"/>
        <v>9.943520801845517</v>
      </c>
      <c r="AX23" s="111">
        <f t="shared" si="30"/>
        <v>0.6715277777777777</v>
      </c>
      <c r="AY23" s="111">
        <f t="shared" si="31"/>
        <v>0</v>
      </c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</row>
    <row r="24" spans="1:51" ht="12.75">
      <c r="A24" s="202">
        <v>16</v>
      </c>
      <c r="B24" s="94">
        <v>64</v>
      </c>
      <c r="C24" s="77" t="s">
        <v>63</v>
      </c>
      <c r="D24" s="90" t="s">
        <v>107</v>
      </c>
      <c r="E24" s="79" t="s">
        <v>108</v>
      </c>
      <c r="F24" s="79" t="s">
        <v>198</v>
      </c>
      <c r="G24" s="78"/>
      <c r="H24" s="281">
        <v>0.34627314814814814</v>
      </c>
      <c r="I24" s="282">
        <v>0.3477314814814815</v>
      </c>
      <c r="J24" s="71">
        <f t="shared" si="0"/>
        <v>0.0014583333333333393</v>
      </c>
      <c r="K24" s="72">
        <f t="shared" si="1"/>
        <v>0.37550925925925926</v>
      </c>
      <c r="L24" s="72">
        <f t="shared" si="2"/>
        <v>0.07689814814814816</v>
      </c>
      <c r="M24" s="72">
        <f t="shared" si="3"/>
        <v>0.07689814814814816</v>
      </c>
      <c r="N24" s="147">
        <f t="shared" si="4"/>
        <v>12.504052239151576</v>
      </c>
      <c r="O24" s="281">
        <v>0.5192708333333333</v>
      </c>
      <c r="P24" s="282">
        <v>0.5263541666666667</v>
      </c>
      <c r="Q24" s="71">
        <f t="shared" si="5"/>
        <v>0.00708333333333333</v>
      </c>
      <c r="R24" s="72">
        <f t="shared" si="6"/>
        <v>0.5610763888888889</v>
      </c>
      <c r="S24" s="72">
        <f t="shared" si="7"/>
        <v>0.22774305555555557</v>
      </c>
      <c r="T24" s="72">
        <f t="shared" si="8"/>
        <v>0.1508449074074074</v>
      </c>
      <c r="U24" s="147">
        <f t="shared" si="9"/>
        <v>8.720466980269022</v>
      </c>
      <c r="V24" s="281">
        <v>0.7086805555555555</v>
      </c>
      <c r="W24" s="282">
        <v>0.7117476851851852</v>
      </c>
      <c r="X24" s="71">
        <f t="shared" si="10"/>
        <v>0.003067129629629628</v>
      </c>
      <c r="Y24" s="72">
        <f t="shared" si="11"/>
        <v>0.7534143518518518</v>
      </c>
      <c r="Z24" s="72">
        <f t="shared" si="12"/>
        <v>0.37841435185185185</v>
      </c>
      <c r="AA24" s="72">
        <f t="shared" si="13"/>
        <v>0.15067129629629628</v>
      </c>
      <c r="AB24" s="147">
        <f t="shared" si="14"/>
        <v>8.730515144710875</v>
      </c>
      <c r="AC24" s="281">
        <v>0.8764467592592593</v>
      </c>
      <c r="AD24" s="282">
        <v>0.8787847222222223</v>
      </c>
      <c r="AE24" s="71">
        <f t="shared" si="15"/>
        <v>0.0023379629629629584</v>
      </c>
      <c r="AF24" s="72">
        <f t="shared" si="16"/>
        <v>0.9135069444444445</v>
      </c>
      <c r="AG24" s="72">
        <f t="shared" si="17"/>
        <v>0.5037847222222223</v>
      </c>
      <c r="AH24" s="72">
        <f t="shared" si="18"/>
        <v>0.12537037037037047</v>
      </c>
      <c r="AI24" s="147">
        <f t="shared" si="19"/>
        <v>10.49241563458698</v>
      </c>
      <c r="AJ24" s="281">
        <v>1.038888888888889</v>
      </c>
      <c r="AK24" s="282">
        <v>1.038888888888889</v>
      </c>
      <c r="AL24" s="71">
        <f t="shared" si="20"/>
        <v>0</v>
      </c>
      <c r="AM24" s="72">
        <f t="shared" si="21"/>
        <v>1.0666666666666667</v>
      </c>
      <c r="AN24" s="72">
        <f t="shared" si="22"/>
        <v>0.6291666666666668</v>
      </c>
      <c r="AO24" s="72">
        <f t="shared" si="23"/>
        <v>0.1253819444444445</v>
      </c>
      <c r="AP24" s="147">
        <f t="shared" si="24"/>
        <v>10.491447074111157</v>
      </c>
      <c r="AQ24" s="286">
        <v>1.1354166666666667</v>
      </c>
      <c r="AR24" s="130">
        <f t="shared" si="25"/>
        <v>0.6979166666666669</v>
      </c>
      <c r="AS24" s="73">
        <f t="shared" si="26"/>
        <v>9.567546880979716</v>
      </c>
      <c r="AT24" s="72">
        <f t="shared" si="27"/>
        <v>0.06875000000000009</v>
      </c>
      <c r="AU24" s="74">
        <f t="shared" si="33"/>
        <v>7.770007770007771</v>
      </c>
      <c r="AV24" s="72">
        <f t="shared" si="32"/>
        <v>0.013946759259259256</v>
      </c>
      <c r="AW24" s="147">
        <f t="shared" si="29"/>
        <v>9.567546880979716</v>
      </c>
      <c r="AX24" s="111">
        <f t="shared" si="30"/>
        <v>0.6979166666666667</v>
      </c>
      <c r="AY24" s="111">
        <f t="shared" si="31"/>
        <v>0</v>
      </c>
    </row>
    <row r="25" spans="1:51" ht="12.75">
      <c r="A25" s="202">
        <v>17</v>
      </c>
      <c r="B25" s="94">
        <v>69</v>
      </c>
      <c r="C25" s="77" t="s">
        <v>43</v>
      </c>
      <c r="D25" s="90" t="s">
        <v>218</v>
      </c>
      <c r="E25" s="79" t="s">
        <v>219</v>
      </c>
      <c r="F25" s="79" t="s">
        <v>220</v>
      </c>
      <c r="G25" s="78"/>
      <c r="H25" s="281">
        <v>0.35422453703703705</v>
      </c>
      <c r="I25" s="282">
        <v>0.3570138888888889</v>
      </c>
      <c r="J25" s="71">
        <f t="shared" si="0"/>
        <v>0.0027893518518518623</v>
      </c>
      <c r="K25" s="72">
        <f t="shared" si="1"/>
        <v>0.3847916666666667</v>
      </c>
      <c r="L25" s="72">
        <f t="shared" si="2"/>
        <v>0.0861805555555556</v>
      </c>
      <c r="M25" s="72">
        <f t="shared" si="3"/>
        <v>0.0861805555555556</v>
      </c>
      <c r="N25" s="147">
        <f t="shared" si="4"/>
        <v>11.157255315192462</v>
      </c>
      <c r="O25" s="281">
        <v>0.5262268518518518</v>
      </c>
      <c r="P25" s="282">
        <v>0.5299074074074074</v>
      </c>
      <c r="Q25" s="71">
        <f t="shared" si="5"/>
        <v>0.003680555555555576</v>
      </c>
      <c r="R25" s="72">
        <f t="shared" si="6"/>
        <v>0.5646296296296296</v>
      </c>
      <c r="S25" s="72">
        <f t="shared" si="7"/>
        <v>0.23129629629629628</v>
      </c>
      <c r="T25" s="72">
        <f t="shared" si="8"/>
        <v>0.14511574074074068</v>
      </c>
      <c r="U25" s="147">
        <f t="shared" si="9"/>
        <v>9.06475084972453</v>
      </c>
      <c r="V25" s="281">
        <v>0.7095023148148148</v>
      </c>
      <c r="W25" s="282">
        <v>0.7159606481481482</v>
      </c>
      <c r="X25" s="71">
        <f t="shared" si="10"/>
        <v>0.006458333333333344</v>
      </c>
      <c r="Y25" s="72">
        <f t="shared" si="11"/>
        <v>0.7576273148148148</v>
      </c>
      <c r="Z25" s="72">
        <f t="shared" si="12"/>
        <v>0.3826273148148149</v>
      </c>
      <c r="AA25" s="72">
        <f t="shared" si="13"/>
        <v>0.1513310185185186</v>
      </c>
      <c r="AB25" s="147">
        <f t="shared" si="14"/>
        <v>8.692454772760701</v>
      </c>
      <c r="AC25" s="281">
        <v>0.8769097222222222</v>
      </c>
      <c r="AD25" s="282">
        <v>0.8808449074074074</v>
      </c>
      <c r="AE25" s="71">
        <f t="shared" si="15"/>
        <v>0.003935185185185208</v>
      </c>
      <c r="AF25" s="72">
        <f t="shared" si="16"/>
        <v>0.9155671296296296</v>
      </c>
      <c r="AG25" s="72">
        <f t="shared" si="17"/>
        <v>0.5058449074074074</v>
      </c>
      <c r="AH25" s="72">
        <f t="shared" si="18"/>
        <v>0.12321759259259257</v>
      </c>
      <c r="AI25" s="147">
        <f t="shared" si="19"/>
        <v>10.675732308270351</v>
      </c>
      <c r="AJ25" s="281">
        <v>1.038888888888889</v>
      </c>
      <c r="AK25" s="282">
        <v>1.038888888888889</v>
      </c>
      <c r="AL25" s="71">
        <f t="shared" si="20"/>
        <v>0</v>
      </c>
      <c r="AM25" s="72">
        <f t="shared" si="21"/>
        <v>1.0666666666666667</v>
      </c>
      <c r="AN25" s="72">
        <f t="shared" si="22"/>
        <v>0.6291666666666668</v>
      </c>
      <c r="AO25" s="72">
        <f t="shared" si="23"/>
        <v>0.12332175925925937</v>
      </c>
      <c r="AP25" s="147">
        <f t="shared" si="24"/>
        <v>10.666714796231455</v>
      </c>
      <c r="AQ25" s="286">
        <v>1.1354166666666667</v>
      </c>
      <c r="AR25" s="130">
        <f t="shared" si="25"/>
        <v>0.6979166666666669</v>
      </c>
      <c r="AS25" s="73">
        <f t="shared" si="26"/>
        <v>9.567546880979716</v>
      </c>
      <c r="AT25" s="72">
        <f t="shared" si="27"/>
        <v>0.06875000000000009</v>
      </c>
      <c r="AU25" s="74">
        <f t="shared" si="33"/>
        <v>7.770007770007771</v>
      </c>
      <c r="AV25" s="72">
        <f t="shared" si="32"/>
        <v>0.01686342592592599</v>
      </c>
      <c r="AW25" s="147">
        <f t="shared" si="29"/>
        <v>9.567546880979716</v>
      </c>
      <c r="AX25" s="111">
        <f t="shared" si="30"/>
        <v>0.6979166666666667</v>
      </c>
      <c r="AY25" s="111">
        <f t="shared" si="31"/>
        <v>0</v>
      </c>
    </row>
    <row r="26" spans="1:51" ht="14.25" customHeight="1">
      <c r="A26" s="202">
        <v>18</v>
      </c>
      <c r="B26" s="94">
        <v>74</v>
      </c>
      <c r="C26" s="77" t="s">
        <v>43</v>
      </c>
      <c r="D26" s="90" t="s">
        <v>221</v>
      </c>
      <c r="E26" s="79" t="s">
        <v>222</v>
      </c>
      <c r="F26" s="79" t="s">
        <v>223</v>
      </c>
      <c r="G26" s="78"/>
      <c r="H26" s="281">
        <v>0.34627314814814814</v>
      </c>
      <c r="I26" s="282">
        <v>0.348125</v>
      </c>
      <c r="J26" s="71">
        <f t="shared" si="0"/>
        <v>0.0018518518518518823</v>
      </c>
      <c r="K26" s="72">
        <f t="shared" si="1"/>
        <v>0.3759027777777778</v>
      </c>
      <c r="L26" s="72">
        <f t="shared" si="2"/>
        <v>0.0772916666666667</v>
      </c>
      <c r="M26" s="72">
        <f t="shared" si="3"/>
        <v>0.0772916666666667</v>
      </c>
      <c r="N26" s="147">
        <f t="shared" si="4"/>
        <v>12.440389798880364</v>
      </c>
      <c r="O26" s="281">
        <v>0.5190972222222222</v>
      </c>
      <c r="P26" s="282">
        <v>0.5237037037037037</v>
      </c>
      <c r="Q26" s="71">
        <f t="shared" si="5"/>
        <v>0.004606481481481461</v>
      </c>
      <c r="R26" s="72">
        <f t="shared" si="6"/>
        <v>0.5584259259259259</v>
      </c>
      <c r="S26" s="72">
        <f t="shared" si="7"/>
        <v>0.22509259259259257</v>
      </c>
      <c r="T26" s="72">
        <f t="shared" si="8"/>
        <v>0.14780092592592586</v>
      </c>
      <c r="U26" s="147">
        <f t="shared" si="9"/>
        <v>8.900066261068613</v>
      </c>
      <c r="V26" s="281">
        <v>0.7083333333333334</v>
      </c>
      <c r="W26" s="282">
        <v>0.7111111111111111</v>
      </c>
      <c r="X26" s="71">
        <f t="shared" si="10"/>
        <v>0.002777777777777768</v>
      </c>
      <c r="Y26" s="72">
        <f t="shared" si="11"/>
        <v>0.7527777777777778</v>
      </c>
      <c r="Z26" s="72">
        <f t="shared" si="12"/>
        <v>0.3777777777777778</v>
      </c>
      <c r="AA26" s="72">
        <f t="shared" si="13"/>
        <v>0.15268518518518526</v>
      </c>
      <c r="AB26" s="147">
        <f t="shared" si="14"/>
        <v>8.615361291225453</v>
      </c>
      <c r="AC26" s="281">
        <v>0.8764467592592593</v>
      </c>
      <c r="AD26" s="282">
        <v>0.8799189814814815</v>
      </c>
      <c r="AE26" s="71">
        <f t="shared" si="15"/>
        <v>0.00347222222222221</v>
      </c>
      <c r="AF26" s="72">
        <f t="shared" si="16"/>
        <v>0.9146412037037037</v>
      </c>
      <c r="AG26" s="72">
        <f t="shared" si="17"/>
        <v>0.5049189814814816</v>
      </c>
      <c r="AH26" s="72">
        <f t="shared" si="18"/>
        <v>0.12714120370370374</v>
      </c>
      <c r="AI26" s="147">
        <f t="shared" si="19"/>
        <v>10.346276390882673</v>
      </c>
      <c r="AJ26" s="281">
        <v>1.038888888888889</v>
      </c>
      <c r="AK26" s="282">
        <v>1.038888888888889</v>
      </c>
      <c r="AL26" s="71">
        <f t="shared" si="20"/>
        <v>0</v>
      </c>
      <c r="AM26" s="72">
        <f t="shared" si="21"/>
        <v>1.0666666666666667</v>
      </c>
      <c r="AN26" s="72">
        <f t="shared" si="22"/>
        <v>0.6291666666666669</v>
      </c>
      <c r="AO26" s="72">
        <f t="shared" si="23"/>
        <v>0.12424768518518525</v>
      </c>
      <c r="AP26" s="147">
        <f t="shared" si="24"/>
        <v>10.587223675253485</v>
      </c>
      <c r="AQ26" s="286">
        <v>1.1354166666666667</v>
      </c>
      <c r="AR26" s="130">
        <f t="shared" si="25"/>
        <v>0.697916666666667</v>
      </c>
      <c r="AS26" s="73">
        <f t="shared" si="26"/>
        <v>9.567546880979716</v>
      </c>
      <c r="AT26" s="72">
        <f t="shared" si="27"/>
        <v>0.06875000000000009</v>
      </c>
      <c r="AU26" s="74">
        <f t="shared" si="33"/>
        <v>7.770007770007771</v>
      </c>
      <c r="AV26" s="72">
        <f t="shared" si="32"/>
        <v>0.012708333333333321</v>
      </c>
      <c r="AW26" s="147">
        <f t="shared" si="29"/>
        <v>9.567546880979716</v>
      </c>
      <c r="AX26" s="111">
        <f t="shared" si="30"/>
        <v>0.6979166666666667</v>
      </c>
      <c r="AY26" s="111">
        <f t="shared" si="31"/>
        <v>0</v>
      </c>
    </row>
    <row r="27" spans="1:51" ht="15" customHeight="1">
      <c r="A27" s="202">
        <v>19</v>
      </c>
      <c r="B27" s="94">
        <v>51</v>
      </c>
      <c r="C27" s="77" t="s">
        <v>59</v>
      </c>
      <c r="D27" s="90" t="s">
        <v>181</v>
      </c>
      <c r="E27" s="79" t="s">
        <v>182</v>
      </c>
      <c r="F27" s="79" t="s">
        <v>183</v>
      </c>
      <c r="G27" s="78"/>
      <c r="H27" s="281">
        <v>0.34511574074074075</v>
      </c>
      <c r="I27" s="282">
        <v>0.34724537037037034</v>
      </c>
      <c r="J27" s="71">
        <f t="shared" si="0"/>
        <v>0.0021296296296295925</v>
      </c>
      <c r="K27" s="72">
        <f t="shared" si="1"/>
        <v>0.37502314814814813</v>
      </c>
      <c r="L27" s="72">
        <f t="shared" si="2"/>
        <v>0.07641203703703703</v>
      </c>
      <c r="M27" s="72">
        <f t="shared" si="3"/>
        <v>0.07641203703703703</v>
      </c>
      <c r="N27" s="147">
        <f t="shared" si="4"/>
        <v>12.583599375480622</v>
      </c>
      <c r="O27" s="281">
        <v>0.5146180555555555</v>
      </c>
      <c r="P27" s="282">
        <v>0.5182175925925926</v>
      </c>
      <c r="Q27" s="71">
        <f t="shared" si="5"/>
        <v>0.0035995370370370816</v>
      </c>
      <c r="R27" s="72">
        <f t="shared" si="6"/>
        <v>0.5529398148148148</v>
      </c>
      <c r="S27" s="72">
        <f t="shared" si="7"/>
        <v>0.21960648148148149</v>
      </c>
      <c r="T27" s="72">
        <f t="shared" si="8"/>
        <v>0.14319444444444446</v>
      </c>
      <c r="U27" s="147">
        <f t="shared" si="9"/>
        <v>9.186376184436321</v>
      </c>
      <c r="V27" s="281">
        <v>0.7062962962962963</v>
      </c>
      <c r="W27" s="282">
        <v>0.7088310185185185</v>
      </c>
      <c r="X27" s="71">
        <f t="shared" si="10"/>
        <v>0.0025347222222221744</v>
      </c>
      <c r="Y27" s="72">
        <f t="shared" si="11"/>
        <v>0.7504976851851851</v>
      </c>
      <c r="Z27" s="72">
        <f t="shared" si="12"/>
        <v>0.37549768518518517</v>
      </c>
      <c r="AA27" s="72">
        <f t="shared" si="13"/>
        <v>0.15589120370370368</v>
      </c>
      <c r="AB27" s="147">
        <f t="shared" si="14"/>
        <v>8.438179980239525</v>
      </c>
      <c r="AC27" s="281">
        <v>0.8527314814814815</v>
      </c>
      <c r="AD27" s="282">
        <v>0.859849537037037</v>
      </c>
      <c r="AE27" s="71">
        <f t="shared" si="15"/>
        <v>0.007118055555555558</v>
      </c>
      <c r="AF27" s="72">
        <f t="shared" si="16"/>
        <v>0.8945717592592592</v>
      </c>
      <c r="AG27" s="72">
        <f t="shared" si="17"/>
        <v>0.4848495370370371</v>
      </c>
      <c r="AH27" s="72">
        <f t="shared" si="18"/>
        <v>0.10935185185185192</v>
      </c>
      <c r="AI27" s="147">
        <f t="shared" si="19"/>
        <v>12.02940793330294</v>
      </c>
      <c r="AJ27" s="281">
        <v>1.0145833333333334</v>
      </c>
      <c r="AK27" s="282">
        <v>1.0208333333333333</v>
      </c>
      <c r="AL27" s="71">
        <f t="shared" si="20"/>
        <v>0.006249999999999867</v>
      </c>
      <c r="AM27" s="72">
        <f t="shared" si="21"/>
        <v>1.048611111111111</v>
      </c>
      <c r="AN27" s="72">
        <f t="shared" si="22"/>
        <v>0.6111111111111112</v>
      </c>
      <c r="AO27" s="72">
        <f t="shared" si="23"/>
        <v>0.126261574074074</v>
      </c>
      <c r="AP27" s="147">
        <f t="shared" si="24"/>
        <v>10.418356050402986</v>
      </c>
      <c r="AQ27" s="286">
        <v>1.1395833333333334</v>
      </c>
      <c r="AR27" s="130">
        <f t="shared" si="25"/>
        <v>0.7020833333333336</v>
      </c>
      <c r="AS27" s="73">
        <f t="shared" si="26"/>
        <v>9.51076618732405</v>
      </c>
      <c r="AT27" s="72">
        <f t="shared" si="27"/>
        <v>0.09097222222222245</v>
      </c>
      <c r="AU27" s="74">
        <f t="shared" si="33"/>
        <v>5.871990604815033</v>
      </c>
      <c r="AV27" s="72">
        <f t="shared" si="32"/>
        <v>0.021631944444444273</v>
      </c>
      <c r="AW27" s="147">
        <f t="shared" si="29"/>
        <v>9.51076618732405</v>
      </c>
      <c r="AX27" s="111">
        <f t="shared" si="30"/>
        <v>0.7020833333333334</v>
      </c>
      <c r="AY27" s="111">
        <f t="shared" si="31"/>
        <v>0</v>
      </c>
    </row>
    <row r="28" spans="1:51" ht="12.75">
      <c r="A28" s="202"/>
      <c r="B28" s="94">
        <v>76</v>
      </c>
      <c r="C28" s="77" t="s">
        <v>43</v>
      </c>
      <c r="D28" s="90" t="s">
        <v>44</v>
      </c>
      <c r="E28" s="79" t="s">
        <v>45</v>
      </c>
      <c r="F28" s="79" t="s">
        <v>224</v>
      </c>
      <c r="G28" s="78"/>
      <c r="H28" s="281" t="s">
        <v>250</v>
      </c>
      <c r="I28" s="282" t="s">
        <v>250</v>
      </c>
      <c r="J28" s="71" t="s">
        <v>250</v>
      </c>
      <c r="K28" s="72" t="s">
        <v>250</v>
      </c>
      <c r="L28" s="72" t="s">
        <v>250</v>
      </c>
      <c r="M28" s="72" t="str">
        <f t="shared" si="3"/>
        <v>DNS</v>
      </c>
      <c r="N28" s="147" t="s">
        <v>250</v>
      </c>
      <c r="O28" s="281" t="s">
        <v>250</v>
      </c>
      <c r="P28" s="282" t="s">
        <v>250</v>
      </c>
      <c r="Q28" s="71" t="s">
        <v>250</v>
      </c>
      <c r="R28" s="72" t="s">
        <v>250</v>
      </c>
      <c r="S28" s="72" t="s">
        <v>250</v>
      </c>
      <c r="T28" s="72" t="str">
        <f>S28</f>
        <v>DNS</v>
      </c>
      <c r="U28" s="147" t="s">
        <v>250</v>
      </c>
      <c r="V28" s="281" t="s">
        <v>250</v>
      </c>
      <c r="W28" s="282" t="s">
        <v>250</v>
      </c>
      <c r="X28" s="71" t="s">
        <v>250</v>
      </c>
      <c r="Y28" s="72" t="s">
        <v>250</v>
      </c>
      <c r="Z28" s="72" t="s">
        <v>250</v>
      </c>
      <c r="AA28" s="72" t="str">
        <f>Z28</f>
        <v>DNS</v>
      </c>
      <c r="AB28" s="147" t="s">
        <v>250</v>
      </c>
      <c r="AC28" s="281" t="s">
        <v>250</v>
      </c>
      <c r="AD28" s="282" t="s">
        <v>250</v>
      </c>
      <c r="AE28" s="71" t="s">
        <v>250</v>
      </c>
      <c r="AF28" s="72" t="s">
        <v>250</v>
      </c>
      <c r="AG28" s="72" t="s">
        <v>250</v>
      </c>
      <c r="AH28" s="72" t="str">
        <f>AG28</f>
        <v>DNS</v>
      </c>
      <c r="AI28" s="147" t="s">
        <v>250</v>
      </c>
      <c r="AJ28" s="281" t="s">
        <v>250</v>
      </c>
      <c r="AK28" s="282" t="s">
        <v>250</v>
      </c>
      <c r="AL28" s="71" t="s">
        <v>250</v>
      </c>
      <c r="AM28" s="72" t="s">
        <v>250</v>
      </c>
      <c r="AN28" s="72" t="s">
        <v>250</v>
      </c>
      <c r="AO28" s="72" t="str">
        <f>AN28</f>
        <v>DNS</v>
      </c>
      <c r="AP28" s="147" t="s">
        <v>250</v>
      </c>
      <c r="AQ28" s="281" t="s">
        <v>250</v>
      </c>
      <c r="AR28" s="71" t="s">
        <v>250</v>
      </c>
      <c r="AS28" s="71" t="s">
        <v>250</v>
      </c>
      <c r="AT28" s="72" t="s">
        <v>250</v>
      </c>
      <c r="AU28" s="72" t="s">
        <v>250</v>
      </c>
      <c r="AV28" s="72" t="str">
        <f>AU28</f>
        <v>DNS</v>
      </c>
      <c r="AW28" s="147" t="s">
        <v>250</v>
      </c>
      <c r="AX28" s="111" t="s">
        <v>250</v>
      </c>
      <c r="AY28" s="111" t="s">
        <v>250</v>
      </c>
    </row>
    <row r="29" spans="1:51" ht="12.75">
      <c r="A29" s="202"/>
      <c r="B29" s="94">
        <v>86</v>
      </c>
      <c r="C29" s="77" t="s">
        <v>39</v>
      </c>
      <c r="D29" s="90" t="s">
        <v>148</v>
      </c>
      <c r="E29" s="79" t="s">
        <v>149</v>
      </c>
      <c r="F29" s="79" t="s">
        <v>240</v>
      </c>
      <c r="G29" s="78">
        <v>1</v>
      </c>
      <c r="H29" s="281">
        <v>0.3307986111111111</v>
      </c>
      <c r="I29" s="282">
        <v>0.3331365740740741</v>
      </c>
      <c r="J29" s="71">
        <f aca="true" t="shared" si="34" ref="J29:J39">I29-H29</f>
        <v>0.002337962962963014</v>
      </c>
      <c r="K29" s="72">
        <f aca="true" t="shared" si="35" ref="K29:K39">IF(H29="","",I29+K$7)</f>
        <v>0.3609143518518519</v>
      </c>
      <c r="L29" s="72">
        <f aca="true" t="shared" si="36" ref="L29:L39">IF(H29="","",I29-$K$1)</f>
        <v>0.062303240740740784</v>
      </c>
      <c r="M29" s="72">
        <f t="shared" si="3"/>
        <v>0.062303240740740784</v>
      </c>
      <c r="N29" s="147">
        <f aca="true" t="shared" si="37" ref="N29:N39">IF(I29="","",($L$7/0.624)/(HOUR(L29)+MINUTE(L29)/60+SECOND(L29)/60/60))</f>
        <v>15.433201388988124</v>
      </c>
      <c r="O29" s="281">
        <v>0.4622222222222222</v>
      </c>
      <c r="P29" s="282">
        <v>0.46498842592592593</v>
      </c>
      <c r="Q29" s="71">
        <f aca="true" t="shared" si="38" ref="Q29:Q39">P29-O29</f>
        <v>0.002766203703703729</v>
      </c>
      <c r="R29" s="72">
        <f aca="true" t="shared" si="39" ref="R29:R39">IF(O29="","",P29+R$7)</f>
        <v>0.49971064814814814</v>
      </c>
      <c r="S29" s="72">
        <f aca="true" t="shared" si="40" ref="S29:S39">L29+T29</f>
        <v>0.16637731481481483</v>
      </c>
      <c r="T29" s="72">
        <f aca="true" t="shared" si="41" ref="T29:T39">P29-K29</f>
        <v>0.10407407407407404</v>
      </c>
      <c r="U29" s="147">
        <f aca="true" t="shared" si="42" ref="U29:U39">IF(P29="","",($S$7/0.624)/(HOUR(T29)+MINUTE(T29)/60+SECOND(T29)/60/60))</f>
        <v>12.639440186148372</v>
      </c>
      <c r="V29" s="281">
        <v>0.5979166666666667</v>
      </c>
      <c r="W29" s="282">
        <v>0.6006944444444444</v>
      </c>
      <c r="X29" s="71">
        <f aca="true" t="shared" si="43" ref="X29:X39">W29-V29</f>
        <v>0.002777777777777768</v>
      </c>
      <c r="Y29" s="72">
        <f aca="true" t="shared" si="44" ref="Y29:Y37">IF(V29="","",W29+Y$7)</f>
        <v>0.642361111111111</v>
      </c>
      <c r="Z29" s="72">
        <f aca="true" t="shared" si="45" ref="Z29:Z39">S29+AA29</f>
        <v>0.2673611111111111</v>
      </c>
      <c r="AA29" s="72">
        <f aca="true" t="shared" si="46" ref="AA29:AA39">W29-R29</f>
        <v>0.10098379629629628</v>
      </c>
      <c r="AB29" s="147">
        <f aca="true" t="shared" si="47" ref="AB29:AB39">IF(W29="","",($S$7/0.624)/(HOUR(AA29)+MINUTE(AA29)/60+SECOND(AA29)/60/60))</f>
        <v>13.026228785541107</v>
      </c>
      <c r="AC29" s="281">
        <v>0.7153935185185185</v>
      </c>
      <c r="AD29" s="282">
        <v>0.7181944444444445</v>
      </c>
      <c r="AE29" s="71">
        <f>AD29-AC29</f>
        <v>0.0028009259259259567</v>
      </c>
      <c r="AF29" s="72">
        <f>IF(AC29="","",AD29+AF$7)</f>
        <v>0.7529166666666667</v>
      </c>
      <c r="AG29" s="72">
        <f>Z29+AH29</f>
        <v>0.3431944444444445</v>
      </c>
      <c r="AH29" s="72">
        <f>AD29-Y29</f>
        <v>0.07583333333333342</v>
      </c>
      <c r="AI29" s="147">
        <f>IF(AD29="","",($S$7/0.624)/(HOUR(AH29)+MINUTE(AH29)/60+SECOND(AH29)/60/60))</f>
        <v>17.346435615666387</v>
      </c>
      <c r="AJ29" s="281">
        <v>0.836550925925926</v>
      </c>
      <c r="AK29" s="282">
        <v>0.8384953703703704</v>
      </c>
      <c r="AL29" s="71">
        <f>AK29-AJ29</f>
        <v>0.0019444444444444153</v>
      </c>
      <c r="AM29" s="72" t="s">
        <v>252</v>
      </c>
      <c r="AN29" s="72" t="s">
        <v>252</v>
      </c>
      <c r="AO29" s="72" t="s">
        <v>252</v>
      </c>
      <c r="AP29" s="147" t="s">
        <v>252</v>
      </c>
      <c r="AQ29" s="286" t="s">
        <v>252</v>
      </c>
      <c r="AR29" s="130" t="s">
        <v>252</v>
      </c>
      <c r="AS29" s="73" t="s">
        <v>252</v>
      </c>
      <c r="AT29" s="72" t="s">
        <v>252</v>
      </c>
      <c r="AU29" s="74" t="s">
        <v>252</v>
      </c>
      <c r="AV29" s="75" t="s">
        <v>252</v>
      </c>
      <c r="AW29" s="147" t="s">
        <v>252</v>
      </c>
      <c r="AX29" s="111" t="s">
        <v>252</v>
      </c>
      <c r="AY29" s="111" t="s">
        <v>252</v>
      </c>
    </row>
    <row r="30" spans="1:51" ht="12.75">
      <c r="A30" s="202"/>
      <c r="B30" s="94">
        <v>58</v>
      </c>
      <c r="C30" s="77" t="s">
        <v>59</v>
      </c>
      <c r="D30" s="90" t="s">
        <v>246</v>
      </c>
      <c r="E30" s="79" t="s">
        <v>247</v>
      </c>
      <c r="F30" s="79" t="s">
        <v>248</v>
      </c>
      <c r="G30" s="77"/>
      <c r="H30" s="281">
        <v>0.34273148148148147</v>
      </c>
      <c r="I30" s="282">
        <v>0.3471875</v>
      </c>
      <c r="J30" s="71">
        <f t="shared" si="34"/>
        <v>0.004456018518518512</v>
      </c>
      <c r="K30" s="72">
        <f t="shared" si="35"/>
        <v>0.3749652777777778</v>
      </c>
      <c r="L30" s="72">
        <f t="shared" si="36"/>
        <v>0.07635416666666667</v>
      </c>
      <c r="M30" s="72">
        <f t="shared" si="3"/>
        <v>0.07635416666666667</v>
      </c>
      <c r="N30" s="147">
        <f t="shared" si="37"/>
        <v>12.59313674047644</v>
      </c>
      <c r="O30" s="281">
        <v>0.4824074074074074</v>
      </c>
      <c r="P30" s="282">
        <v>0.485462962962963</v>
      </c>
      <c r="Q30" s="71">
        <f t="shared" si="38"/>
        <v>0.003055555555555589</v>
      </c>
      <c r="R30" s="72">
        <f t="shared" si="39"/>
        <v>0.5201851851851852</v>
      </c>
      <c r="S30" s="72">
        <f t="shared" si="40"/>
        <v>0.18685185185185188</v>
      </c>
      <c r="T30" s="72">
        <f t="shared" si="41"/>
        <v>0.11049768518518521</v>
      </c>
      <c r="U30" s="147">
        <f t="shared" si="42"/>
        <v>11.904665984481635</v>
      </c>
      <c r="V30" s="281">
        <v>0.6166319444444445</v>
      </c>
      <c r="W30" s="282">
        <v>0.6244560185185185</v>
      </c>
      <c r="X30" s="71">
        <f t="shared" si="43"/>
        <v>0.007824074074074039</v>
      </c>
      <c r="Y30" s="72">
        <f t="shared" si="44"/>
        <v>0.6661226851851851</v>
      </c>
      <c r="Z30" s="72">
        <f t="shared" si="45"/>
        <v>0.2911226851851852</v>
      </c>
      <c r="AA30" s="72">
        <f t="shared" si="46"/>
        <v>0.10427083333333331</v>
      </c>
      <c r="AB30" s="147">
        <f t="shared" si="47"/>
        <v>12.615589538666464</v>
      </c>
      <c r="AC30" s="281" t="s">
        <v>147</v>
      </c>
      <c r="AD30" s="282" t="s">
        <v>147</v>
      </c>
      <c r="AE30" s="71" t="s">
        <v>147</v>
      </c>
      <c r="AF30" s="72" t="s">
        <v>147</v>
      </c>
      <c r="AG30" s="72" t="s">
        <v>147</v>
      </c>
      <c r="AH30" s="72" t="s">
        <v>147</v>
      </c>
      <c r="AI30" s="147" t="s">
        <v>147</v>
      </c>
      <c r="AJ30" s="281" t="s">
        <v>147</v>
      </c>
      <c r="AK30" s="282" t="s">
        <v>147</v>
      </c>
      <c r="AL30" s="71" t="s">
        <v>147</v>
      </c>
      <c r="AM30" s="72" t="s">
        <v>147</v>
      </c>
      <c r="AN30" s="72" t="s">
        <v>147</v>
      </c>
      <c r="AO30" s="72" t="s">
        <v>147</v>
      </c>
      <c r="AP30" s="147" t="s">
        <v>147</v>
      </c>
      <c r="AQ30" s="281" t="s">
        <v>147</v>
      </c>
      <c r="AR30" s="71" t="s">
        <v>147</v>
      </c>
      <c r="AS30" s="71" t="s">
        <v>147</v>
      </c>
      <c r="AT30" s="72" t="s">
        <v>147</v>
      </c>
      <c r="AU30" s="72" t="s">
        <v>147</v>
      </c>
      <c r="AV30" s="72" t="s">
        <v>147</v>
      </c>
      <c r="AW30" s="147" t="s">
        <v>147</v>
      </c>
      <c r="AX30" s="111" t="s">
        <v>147</v>
      </c>
      <c r="AY30" s="111" t="s">
        <v>147</v>
      </c>
    </row>
    <row r="31" spans="1:51" ht="12.75">
      <c r="A31" s="202"/>
      <c r="B31" s="94">
        <v>61</v>
      </c>
      <c r="C31" s="77" t="s">
        <v>63</v>
      </c>
      <c r="D31" s="90" t="s">
        <v>202</v>
      </c>
      <c r="E31" s="79" t="s">
        <v>203</v>
      </c>
      <c r="F31" s="79" t="s">
        <v>204</v>
      </c>
      <c r="G31" s="78">
        <v>1</v>
      </c>
      <c r="H31" s="281">
        <v>0.32336805555555553</v>
      </c>
      <c r="I31" s="282">
        <v>0.3299884259259259</v>
      </c>
      <c r="J31" s="71">
        <f t="shared" si="34"/>
        <v>0.0066203703703703876</v>
      </c>
      <c r="K31" s="72">
        <f t="shared" si="35"/>
        <v>0.3577662037037037</v>
      </c>
      <c r="L31" s="72">
        <f t="shared" si="36"/>
        <v>0.059155092592592606</v>
      </c>
      <c r="M31" s="72">
        <f t="shared" si="3"/>
        <v>0.059155092592592606</v>
      </c>
      <c r="N31" s="147">
        <f t="shared" si="37"/>
        <v>16.254533961440632</v>
      </c>
      <c r="O31" s="281">
        <v>0.4459837962962963</v>
      </c>
      <c r="P31" s="282">
        <v>0.4534606481481481</v>
      </c>
      <c r="Q31" s="71">
        <f t="shared" si="38"/>
        <v>0.007476851851851818</v>
      </c>
      <c r="R31" s="72">
        <f t="shared" si="39"/>
        <v>0.48818287037037034</v>
      </c>
      <c r="S31" s="72">
        <f t="shared" si="40"/>
        <v>0.15484953703703702</v>
      </c>
      <c r="T31" s="72">
        <f t="shared" si="41"/>
        <v>0.09569444444444442</v>
      </c>
      <c r="U31" s="147">
        <f t="shared" si="42"/>
        <v>13.746231997320535</v>
      </c>
      <c r="V31" s="281">
        <v>0.56375</v>
      </c>
      <c r="W31" s="282">
        <v>0.5698611111111112</v>
      </c>
      <c r="X31" s="71">
        <f t="shared" si="43"/>
        <v>0.006111111111111178</v>
      </c>
      <c r="Y31" s="72">
        <f t="shared" si="44"/>
        <v>0.6115277777777778</v>
      </c>
      <c r="Z31" s="72">
        <f t="shared" si="45"/>
        <v>0.23652777777777784</v>
      </c>
      <c r="AA31" s="72">
        <f t="shared" si="46"/>
        <v>0.08167824074074082</v>
      </c>
      <c r="AB31" s="147">
        <f t="shared" si="47"/>
        <v>16.105122028318856</v>
      </c>
      <c r="AC31" s="281">
        <v>0.7944328703703704</v>
      </c>
      <c r="AD31" s="282">
        <v>0.7970717592592592</v>
      </c>
      <c r="AE31" s="71">
        <f>AD31-AC31</f>
        <v>0.0026388888888888573</v>
      </c>
      <c r="AF31" s="72">
        <f>IF(AC31="","",AD31+AF$7)</f>
        <v>0.8317939814814814</v>
      </c>
      <c r="AG31" s="72">
        <f>Z31+AH31</f>
        <v>0.42207175925925927</v>
      </c>
      <c r="AH31" s="72">
        <f>AD31-Y31</f>
        <v>0.18554398148148143</v>
      </c>
      <c r="AI31" s="147">
        <f>IF(AD31="","",($S$7/0.624)/(HOUR(AH31)+MINUTE(AH31)/60+SECOND(AH31)/60/60))</f>
        <v>7.089629227986163</v>
      </c>
      <c r="AJ31" s="281" t="s">
        <v>147</v>
      </c>
      <c r="AK31" s="282" t="s">
        <v>147</v>
      </c>
      <c r="AL31" s="71" t="s">
        <v>147</v>
      </c>
      <c r="AM31" s="72" t="s">
        <v>147</v>
      </c>
      <c r="AN31" s="72" t="s">
        <v>147</v>
      </c>
      <c r="AO31" s="72" t="s">
        <v>147</v>
      </c>
      <c r="AP31" s="147" t="s">
        <v>147</v>
      </c>
      <c r="AQ31" s="281" t="s">
        <v>147</v>
      </c>
      <c r="AR31" s="71" t="s">
        <v>147</v>
      </c>
      <c r="AS31" s="71" t="s">
        <v>147</v>
      </c>
      <c r="AT31" s="72" t="s">
        <v>147</v>
      </c>
      <c r="AU31" s="72" t="s">
        <v>147</v>
      </c>
      <c r="AV31" s="72" t="s">
        <v>147</v>
      </c>
      <c r="AW31" s="147" t="s">
        <v>147</v>
      </c>
      <c r="AX31" s="111" t="s">
        <v>147</v>
      </c>
      <c r="AY31" s="111" t="s">
        <v>147</v>
      </c>
    </row>
    <row r="32" spans="1:51" ht="13.5" customHeight="1">
      <c r="A32" s="202"/>
      <c r="B32" s="94">
        <v>62</v>
      </c>
      <c r="C32" s="77" t="s">
        <v>63</v>
      </c>
      <c r="D32" s="90" t="s">
        <v>199</v>
      </c>
      <c r="E32" s="79" t="s">
        <v>200</v>
      </c>
      <c r="F32" s="79" t="s">
        <v>201</v>
      </c>
      <c r="G32" s="77">
        <v>1</v>
      </c>
      <c r="H32" s="281">
        <v>0.32395833333333335</v>
      </c>
      <c r="I32" s="282">
        <v>0.3293402777777778</v>
      </c>
      <c r="J32" s="71">
        <f t="shared" si="34"/>
        <v>0.005381944444444453</v>
      </c>
      <c r="K32" s="72">
        <f t="shared" si="35"/>
        <v>0.3571180555555556</v>
      </c>
      <c r="L32" s="72">
        <f t="shared" si="36"/>
        <v>0.058506944444444486</v>
      </c>
      <c r="M32" s="72">
        <f t="shared" si="3"/>
        <v>0.058506944444444486</v>
      </c>
      <c r="N32" s="147">
        <f t="shared" si="37"/>
        <v>16.43460397169596</v>
      </c>
      <c r="O32" s="281">
        <v>0.4451967592592593</v>
      </c>
      <c r="P32" s="282">
        <v>0.45002314814814814</v>
      </c>
      <c r="Q32" s="71">
        <f t="shared" si="38"/>
        <v>0.004826388888888866</v>
      </c>
      <c r="R32" s="72">
        <f t="shared" si="39"/>
        <v>0.48474537037037035</v>
      </c>
      <c r="S32" s="72">
        <f t="shared" si="40"/>
        <v>0.15141203703703704</v>
      </c>
      <c r="T32" s="72">
        <f t="shared" si="41"/>
        <v>0.09290509259259255</v>
      </c>
      <c r="U32" s="147">
        <f t="shared" si="42"/>
        <v>14.1589443321099</v>
      </c>
      <c r="V32" s="281">
        <v>0.5636342592592593</v>
      </c>
      <c r="W32" s="282">
        <v>0.5672916666666666</v>
      </c>
      <c r="X32" s="71">
        <f t="shared" si="43"/>
        <v>0.003657407407407387</v>
      </c>
      <c r="Y32" s="72">
        <f t="shared" si="44"/>
        <v>0.6089583333333333</v>
      </c>
      <c r="Z32" s="72">
        <f t="shared" si="45"/>
        <v>0.23395833333333332</v>
      </c>
      <c r="AA32" s="72">
        <f t="shared" si="46"/>
        <v>0.08254629629629628</v>
      </c>
      <c r="AB32" s="147">
        <f t="shared" si="47"/>
        <v>15.935760817981794</v>
      </c>
      <c r="AC32" s="281">
        <v>0.6944444444444444</v>
      </c>
      <c r="AD32" s="282">
        <v>0.6974305555555556</v>
      </c>
      <c r="AE32" s="71">
        <f>AD32-AC32</f>
        <v>0.002986111111111134</v>
      </c>
      <c r="AF32" s="72">
        <f>IF(AC32="","",AD32+AF$7)</f>
        <v>0.7321527777777778</v>
      </c>
      <c r="AG32" s="72">
        <f>Z32+AH32</f>
        <v>0.3224305555555556</v>
      </c>
      <c r="AH32" s="72">
        <f>AD32-Y32</f>
        <v>0.08847222222222229</v>
      </c>
      <c r="AI32" s="147">
        <f>IF(AD32="","",($S$7/0.624)/(HOUR(AH32)+MINUTE(AH32)/60+SECOND(AH32)/60/60))</f>
        <v>14.868373384856902</v>
      </c>
      <c r="AJ32" s="281">
        <v>0.8206828703703704</v>
      </c>
      <c r="AK32" s="282">
        <v>0.8321412037037037</v>
      </c>
      <c r="AL32" s="71">
        <f>AK32-AJ32</f>
        <v>0.011458333333333348</v>
      </c>
      <c r="AM32" s="72" t="s">
        <v>147</v>
      </c>
      <c r="AN32" s="72">
        <f>AG32+AO32</f>
        <v>0.42241898148148155</v>
      </c>
      <c r="AO32" s="72">
        <f>AK32-AF32</f>
        <v>0.09998842592592594</v>
      </c>
      <c r="AP32" s="147">
        <f>IF(AK32="","",($S$7/0.624)/(HOUR(AO32)+MINUTE(AO32)/60+SECOND(AO32)/60/60))</f>
        <v>13.155903015840511</v>
      </c>
      <c r="AQ32" s="281" t="s">
        <v>147</v>
      </c>
      <c r="AR32" s="71" t="s">
        <v>147</v>
      </c>
      <c r="AS32" s="71" t="s">
        <v>147</v>
      </c>
      <c r="AT32" s="72" t="s">
        <v>147</v>
      </c>
      <c r="AU32" s="72" t="s">
        <v>147</v>
      </c>
      <c r="AV32" s="72" t="s">
        <v>147</v>
      </c>
      <c r="AW32" s="147" t="s">
        <v>147</v>
      </c>
      <c r="AX32" s="111" t="s">
        <v>147</v>
      </c>
      <c r="AY32" s="111" t="s">
        <v>147</v>
      </c>
    </row>
    <row r="33" spans="1:51" ht="12.75">
      <c r="A33" s="202"/>
      <c r="B33" s="94">
        <v>72</v>
      </c>
      <c r="C33" s="77" t="s">
        <v>43</v>
      </c>
      <c r="D33" s="90" t="s">
        <v>226</v>
      </c>
      <c r="E33" s="79" t="s">
        <v>227</v>
      </c>
      <c r="F33" s="79" t="s">
        <v>228</v>
      </c>
      <c r="G33" s="77"/>
      <c r="H33" s="281">
        <v>0.32460648148148147</v>
      </c>
      <c r="I33" s="282">
        <v>0.32806712962962964</v>
      </c>
      <c r="J33" s="71">
        <f t="shared" si="34"/>
        <v>0.003460648148148171</v>
      </c>
      <c r="K33" s="72">
        <f t="shared" si="35"/>
        <v>0.35584490740740743</v>
      </c>
      <c r="L33" s="72">
        <f t="shared" si="36"/>
        <v>0.057233796296296324</v>
      </c>
      <c r="M33" s="72">
        <f t="shared" si="3"/>
        <v>0.057233796296296324</v>
      </c>
      <c r="N33" s="147">
        <f t="shared" si="37"/>
        <v>16.800186668740764</v>
      </c>
      <c r="O33" s="281">
        <v>0.45292824074074073</v>
      </c>
      <c r="P33" s="282">
        <v>0.45740740740740743</v>
      </c>
      <c r="Q33" s="71">
        <f t="shared" si="38"/>
        <v>0.004479166666666701</v>
      </c>
      <c r="R33" s="72">
        <f t="shared" si="39"/>
        <v>0.49212962962962964</v>
      </c>
      <c r="S33" s="72">
        <f t="shared" si="40"/>
        <v>0.15879629629629632</v>
      </c>
      <c r="T33" s="72">
        <f t="shared" si="41"/>
        <v>0.1015625</v>
      </c>
      <c r="U33" s="147">
        <f t="shared" si="42"/>
        <v>12.952005259697566</v>
      </c>
      <c r="V33" s="281">
        <v>0.582962962962963</v>
      </c>
      <c r="W33" s="282">
        <v>0.5895601851851852</v>
      </c>
      <c r="X33" s="71">
        <f t="shared" si="43"/>
        <v>0.006597222222222143</v>
      </c>
      <c r="Y33" s="72">
        <f t="shared" si="44"/>
        <v>0.6312268518518518</v>
      </c>
      <c r="Z33" s="72">
        <f t="shared" si="45"/>
        <v>0.25622685185185184</v>
      </c>
      <c r="AA33" s="72">
        <f t="shared" si="46"/>
        <v>0.09743055555555552</v>
      </c>
      <c r="AB33" s="147">
        <f t="shared" si="47"/>
        <v>13.501288447831572</v>
      </c>
      <c r="AC33" s="281">
        <v>0.7153356481481481</v>
      </c>
      <c r="AD33" s="282">
        <v>0.721412037037037</v>
      </c>
      <c r="AE33" s="71">
        <f>AD33-AC33</f>
        <v>0.006076388888888951</v>
      </c>
      <c r="AF33" s="72">
        <f>IF(AC33="","",AD33+AF$7)</f>
        <v>0.7561342592592593</v>
      </c>
      <c r="AG33" s="72">
        <f>Z33+AH33</f>
        <v>0.3464120370370371</v>
      </c>
      <c r="AH33" s="72">
        <f>AD33-Y33</f>
        <v>0.09018518518518526</v>
      </c>
      <c r="AI33" s="147">
        <f>IF(AD33="","",($S$7/0.624)/(HOUR(AH33)+MINUTE(AH33)/60+SECOND(AH33)/60/60))</f>
        <v>14.585965882167116</v>
      </c>
      <c r="AJ33" s="281">
        <v>0.9103935185185185</v>
      </c>
      <c r="AK33" s="282">
        <v>0.9112037037037037</v>
      </c>
      <c r="AL33" s="71">
        <f>AK33-AJ33</f>
        <v>0.0008101851851852748</v>
      </c>
      <c r="AM33" s="72" t="s">
        <v>147</v>
      </c>
      <c r="AN33" s="72" t="s">
        <v>147</v>
      </c>
      <c r="AO33" s="72" t="s">
        <v>147</v>
      </c>
      <c r="AP33" s="199" t="s">
        <v>147</v>
      </c>
      <c r="AQ33" s="281" t="s">
        <v>147</v>
      </c>
      <c r="AR33" s="72" t="s">
        <v>147</v>
      </c>
      <c r="AS33" s="72" t="s">
        <v>147</v>
      </c>
      <c r="AT33" s="72" t="s">
        <v>147</v>
      </c>
      <c r="AU33" s="72" t="s">
        <v>147</v>
      </c>
      <c r="AV33" s="72" t="s">
        <v>147</v>
      </c>
      <c r="AW33" s="147" t="str">
        <f>AS33</f>
        <v>LAME</v>
      </c>
      <c r="AX33" s="112" t="s">
        <v>147</v>
      </c>
      <c r="AY33" s="112" t="s">
        <v>147</v>
      </c>
    </row>
    <row r="34" spans="1:51" ht="13.5" customHeight="1">
      <c r="A34" s="202"/>
      <c r="B34" s="94">
        <v>77</v>
      </c>
      <c r="C34" s="77" t="s">
        <v>43</v>
      </c>
      <c r="D34" s="90" t="s">
        <v>159</v>
      </c>
      <c r="E34" s="79" t="s">
        <v>160</v>
      </c>
      <c r="F34" s="79" t="s">
        <v>225</v>
      </c>
      <c r="G34" s="77">
        <v>1</v>
      </c>
      <c r="H34" s="281">
        <v>0.32523148148148145</v>
      </c>
      <c r="I34" s="282">
        <v>0.3304398148148148</v>
      </c>
      <c r="J34" s="71">
        <f t="shared" si="34"/>
        <v>0.00520833333333337</v>
      </c>
      <c r="K34" s="72">
        <f t="shared" si="35"/>
        <v>0.3582175925925926</v>
      </c>
      <c r="L34" s="72">
        <f t="shared" si="36"/>
        <v>0.05960648148148151</v>
      </c>
      <c r="M34" s="72">
        <f t="shared" si="3"/>
        <v>0.05960648148148151</v>
      </c>
      <c r="N34" s="147">
        <f t="shared" si="37"/>
        <v>16.13144137415982</v>
      </c>
      <c r="O34" s="281">
        <v>0.45310185185185187</v>
      </c>
      <c r="P34" s="282">
        <v>0.45775462962962965</v>
      </c>
      <c r="Q34" s="71">
        <f t="shared" si="38"/>
        <v>0.0046527777777777835</v>
      </c>
      <c r="R34" s="72">
        <f t="shared" si="39"/>
        <v>0.49247685185185186</v>
      </c>
      <c r="S34" s="72">
        <f t="shared" si="40"/>
        <v>0.15914351851851855</v>
      </c>
      <c r="T34" s="72">
        <f t="shared" si="41"/>
        <v>0.09953703703703703</v>
      </c>
      <c r="U34" s="147">
        <f t="shared" si="42"/>
        <v>13.215563506261184</v>
      </c>
      <c r="V34" s="281">
        <v>0.5631944444444444</v>
      </c>
      <c r="W34" s="282">
        <v>0.5694444444444444</v>
      </c>
      <c r="X34" s="71">
        <f t="shared" si="43"/>
        <v>0.006249999999999978</v>
      </c>
      <c r="Y34" s="72">
        <f t="shared" si="44"/>
        <v>0.611111111111111</v>
      </c>
      <c r="Z34" s="72">
        <f t="shared" si="45"/>
        <v>0.2361111111111111</v>
      </c>
      <c r="AA34" s="72">
        <f t="shared" si="46"/>
        <v>0.07696759259259256</v>
      </c>
      <c r="AB34" s="147">
        <f t="shared" si="47"/>
        <v>17.090803932909196</v>
      </c>
      <c r="AC34" s="281">
        <v>0.6827199074074074</v>
      </c>
      <c r="AD34" s="282">
        <v>0.6876736111111111</v>
      </c>
      <c r="AE34" s="71">
        <f>AD34-AC34</f>
        <v>0.004953703703703738</v>
      </c>
      <c r="AF34" s="72">
        <f>IF(AC34="","",AD34+AF$7)</f>
        <v>0.7223958333333333</v>
      </c>
      <c r="AG34" s="72">
        <f>Z34+AH34</f>
        <v>0.3126736111111112</v>
      </c>
      <c r="AH34" s="72">
        <f>AD34-Y34</f>
        <v>0.07656250000000009</v>
      </c>
      <c r="AI34" s="147">
        <f>IF(AD34="","",($S$7/0.624)/(HOUR(AH34)+MINUTE(AH34)/60+SECOND(AH34)/60/60))</f>
        <v>17.181231466945754</v>
      </c>
      <c r="AJ34" s="281" t="s">
        <v>147</v>
      </c>
      <c r="AK34" s="282" t="s">
        <v>147</v>
      </c>
      <c r="AL34" s="71" t="s">
        <v>147</v>
      </c>
      <c r="AM34" s="72" t="s">
        <v>147</v>
      </c>
      <c r="AN34" s="72" t="s">
        <v>147</v>
      </c>
      <c r="AO34" s="72" t="s">
        <v>147</v>
      </c>
      <c r="AP34" s="147" t="s">
        <v>147</v>
      </c>
      <c r="AQ34" s="281" t="s">
        <v>147</v>
      </c>
      <c r="AR34" s="130" t="s">
        <v>147</v>
      </c>
      <c r="AS34" s="73" t="s">
        <v>147</v>
      </c>
      <c r="AT34" s="72" t="s">
        <v>147</v>
      </c>
      <c r="AU34" s="74" t="s">
        <v>147</v>
      </c>
      <c r="AV34" s="75" t="s">
        <v>147</v>
      </c>
      <c r="AW34" s="147" t="s">
        <v>251</v>
      </c>
      <c r="AX34" s="111" t="s">
        <v>147</v>
      </c>
      <c r="AY34" s="111" t="s">
        <v>147</v>
      </c>
    </row>
    <row r="35" spans="1:77" s="82" customFormat="1" ht="12" customHeight="1">
      <c r="A35" s="202"/>
      <c r="B35" s="94">
        <v>79</v>
      </c>
      <c r="C35" s="77" t="s">
        <v>43</v>
      </c>
      <c r="D35" s="90" t="s">
        <v>70</v>
      </c>
      <c r="E35" s="79" t="s">
        <v>229</v>
      </c>
      <c r="F35" s="79" t="s">
        <v>230</v>
      </c>
      <c r="G35" s="77"/>
      <c r="H35" s="281">
        <v>0.32349537037037035</v>
      </c>
      <c r="I35" s="282">
        <v>0.326400462962963</v>
      </c>
      <c r="J35" s="71">
        <f t="shared" si="34"/>
        <v>0.0029050925925926396</v>
      </c>
      <c r="K35" s="72">
        <f t="shared" si="35"/>
        <v>0.3541782407407408</v>
      </c>
      <c r="L35" s="72">
        <f t="shared" si="36"/>
        <v>0.055567129629629675</v>
      </c>
      <c r="M35" s="72">
        <f t="shared" si="3"/>
        <v>0.055567129629629675</v>
      </c>
      <c r="N35" s="147">
        <f t="shared" si="37"/>
        <v>17.304087289506995</v>
      </c>
      <c r="O35" s="281">
        <v>0.44560185185185186</v>
      </c>
      <c r="P35" s="282">
        <v>0.4484490740740741</v>
      </c>
      <c r="Q35" s="71">
        <f t="shared" si="38"/>
        <v>0.002847222222222223</v>
      </c>
      <c r="R35" s="72">
        <f t="shared" si="39"/>
        <v>0.4831712962962963</v>
      </c>
      <c r="S35" s="72">
        <f t="shared" si="40"/>
        <v>0.14983796296296298</v>
      </c>
      <c r="T35" s="72">
        <f t="shared" si="41"/>
        <v>0.0942708333333333</v>
      </c>
      <c r="U35" s="147">
        <f t="shared" si="42"/>
        <v>13.953817821221136</v>
      </c>
      <c r="V35" s="281">
        <v>0.5625</v>
      </c>
      <c r="W35" s="282">
        <v>0.5666666666666667</v>
      </c>
      <c r="X35" s="71">
        <f t="shared" si="43"/>
        <v>0.004166666666666652</v>
      </c>
      <c r="Y35" s="72">
        <f t="shared" si="44"/>
        <v>0.6083333333333333</v>
      </c>
      <c r="Z35" s="72">
        <f t="shared" si="45"/>
        <v>0.23333333333333334</v>
      </c>
      <c r="AA35" s="72">
        <f t="shared" si="46"/>
        <v>0.08349537037037036</v>
      </c>
      <c r="AB35" s="147">
        <f t="shared" si="47"/>
        <v>15.754622422213219</v>
      </c>
      <c r="AC35" s="281">
        <v>0.7206018518518519</v>
      </c>
      <c r="AD35" s="282">
        <v>0.7237152777777778</v>
      </c>
      <c r="AE35" s="71">
        <f>AD35-AC35</f>
        <v>0.0031134259259258945</v>
      </c>
      <c r="AF35" s="72">
        <f>IF(AC35="","",AD35+AF$7)</f>
        <v>0.7584375</v>
      </c>
      <c r="AG35" s="72">
        <f>Z35+AH35</f>
        <v>0.34871527777777783</v>
      </c>
      <c r="AH35" s="72">
        <f>AD35-Y35</f>
        <v>0.1153819444444445</v>
      </c>
      <c r="AI35" s="147">
        <f>IF(AD35="","",($S$7/0.624)/(HOUR(AH35)+MINUTE(AH35)/60+SECOND(AH35)/60/60))</f>
        <v>11.400726868677518</v>
      </c>
      <c r="AJ35" s="281">
        <v>0.8544212962962963</v>
      </c>
      <c r="AK35" s="282">
        <v>0.8558796296296296</v>
      </c>
      <c r="AL35" s="71">
        <f>AK35-AJ35</f>
        <v>0.0014583333333333393</v>
      </c>
      <c r="AM35" s="72">
        <f>IF(AJ35="","",AK35+AM$7)</f>
        <v>0.8836574074074074</v>
      </c>
      <c r="AN35" s="72">
        <f>AG35+AO35</f>
        <v>0.44615740740740745</v>
      </c>
      <c r="AO35" s="72">
        <f>AK35-AF35</f>
        <v>0.09744212962962961</v>
      </c>
      <c r="AP35" s="147">
        <f>IF(AK35="","",($S$7/0.624)/(HOUR(AO35)+MINUTE(AO35)/60+SECOND(AO35)/60/60))</f>
        <v>13.499684778934098</v>
      </c>
      <c r="AQ35" s="281" t="s">
        <v>147</v>
      </c>
      <c r="AR35" s="130" t="s">
        <v>147</v>
      </c>
      <c r="AS35" s="73" t="s">
        <v>147</v>
      </c>
      <c r="AT35" s="72" t="s">
        <v>147</v>
      </c>
      <c r="AU35" s="74" t="s">
        <v>147</v>
      </c>
      <c r="AV35" s="75" t="s">
        <v>147</v>
      </c>
      <c r="AW35" s="147" t="str">
        <f>AS35</f>
        <v>LAME</v>
      </c>
      <c r="AX35" s="111" t="s">
        <v>147</v>
      </c>
      <c r="AY35" s="111" t="s">
        <v>147</v>
      </c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</row>
    <row r="36" spans="1:51" ht="13.5" customHeight="1">
      <c r="A36" s="202"/>
      <c r="B36" s="94">
        <v>81</v>
      </c>
      <c r="C36" s="77" t="s">
        <v>43</v>
      </c>
      <c r="D36" s="90" t="s">
        <v>234</v>
      </c>
      <c r="E36" s="79" t="s">
        <v>235</v>
      </c>
      <c r="F36" s="79" t="s">
        <v>236</v>
      </c>
      <c r="G36" s="78"/>
      <c r="H36" s="281">
        <v>0.34511574074074075</v>
      </c>
      <c r="I36" s="282">
        <v>0.34824074074074074</v>
      </c>
      <c r="J36" s="71">
        <f t="shared" si="34"/>
        <v>0.003124999999999989</v>
      </c>
      <c r="K36" s="72">
        <f t="shared" si="35"/>
        <v>0.37601851851851853</v>
      </c>
      <c r="L36" s="72">
        <f t="shared" si="36"/>
        <v>0.07740740740740742</v>
      </c>
      <c r="M36" s="72">
        <f t="shared" si="3"/>
        <v>0.07740740740740742</v>
      </c>
      <c r="N36" s="147">
        <f t="shared" si="37"/>
        <v>12.42178873757821</v>
      </c>
      <c r="O36" s="281">
        <v>0.5152546296296296</v>
      </c>
      <c r="P36" s="282">
        <v>0.5189583333333333</v>
      </c>
      <c r="Q36" s="71">
        <f t="shared" si="38"/>
        <v>0.0037037037037036535</v>
      </c>
      <c r="R36" s="72">
        <f t="shared" si="39"/>
        <v>0.5536805555555555</v>
      </c>
      <c r="S36" s="72">
        <f t="shared" si="40"/>
        <v>0.2203472222222222</v>
      </c>
      <c r="T36" s="72">
        <f t="shared" si="41"/>
        <v>0.14293981481481477</v>
      </c>
      <c r="U36" s="147">
        <f t="shared" si="42"/>
        <v>9.2027405792588</v>
      </c>
      <c r="V36" s="281">
        <v>0.70625</v>
      </c>
      <c r="W36" s="282">
        <v>0.7090277777777778</v>
      </c>
      <c r="X36" s="71">
        <f t="shared" si="43"/>
        <v>0.002777777777777768</v>
      </c>
      <c r="Y36" s="72">
        <f t="shared" si="44"/>
        <v>0.7506944444444444</v>
      </c>
      <c r="Z36" s="72">
        <f t="shared" si="45"/>
        <v>0.3756944444444445</v>
      </c>
      <c r="AA36" s="72">
        <f t="shared" si="46"/>
        <v>0.1553472222222223</v>
      </c>
      <c r="AB36" s="147">
        <f t="shared" si="47"/>
        <v>8.467728069873802</v>
      </c>
      <c r="AC36" s="281" t="s">
        <v>147</v>
      </c>
      <c r="AD36" s="282" t="s">
        <v>147</v>
      </c>
      <c r="AE36" s="71" t="s">
        <v>147</v>
      </c>
      <c r="AF36" s="71" t="s">
        <v>147</v>
      </c>
      <c r="AG36" s="71" t="s">
        <v>147</v>
      </c>
      <c r="AH36" s="71" t="s">
        <v>147</v>
      </c>
      <c r="AI36" s="195" t="s">
        <v>147</v>
      </c>
      <c r="AJ36" s="281" t="s">
        <v>147</v>
      </c>
      <c r="AK36" s="282" t="s">
        <v>147</v>
      </c>
      <c r="AL36" s="71" t="s">
        <v>147</v>
      </c>
      <c r="AM36" s="71" t="s">
        <v>147</v>
      </c>
      <c r="AN36" s="71" t="s">
        <v>147</v>
      </c>
      <c r="AO36" s="71" t="s">
        <v>147</v>
      </c>
      <c r="AP36" s="195" t="s">
        <v>147</v>
      </c>
      <c r="AQ36" s="281" t="s">
        <v>147</v>
      </c>
      <c r="AR36" s="71" t="s">
        <v>147</v>
      </c>
      <c r="AS36" s="71" t="s">
        <v>147</v>
      </c>
      <c r="AT36" s="71" t="s">
        <v>147</v>
      </c>
      <c r="AU36" s="71" t="s">
        <v>147</v>
      </c>
      <c r="AV36" s="71" t="s">
        <v>147</v>
      </c>
      <c r="AW36" s="195" t="s">
        <v>147</v>
      </c>
      <c r="AX36" s="113" t="s">
        <v>147</v>
      </c>
      <c r="AY36" s="111" t="s">
        <v>147</v>
      </c>
    </row>
    <row r="37" spans="1:77" s="82" customFormat="1" ht="12.75">
      <c r="A37" s="202"/>
      <c r="B37" s="94">
        <v>87</v>
      </c>
      <c r="C37" s="66" t="s">
        <v>39</v>
      </c>
      <c r="D37" s="90" t="s">
        <v>70</v>
      </c>
      <c r="E37" s="79" t="s">
        <v>71</v>
      </c>
      <c r="F37" s="86" t="s">
        <v>241</v>
      </c>
      <c r="G37" s="77"/>
      <c r="H37" s="281">
        <v>0.3265046296296296</v>
      </c>
      <c r="I37" s="282">
        <v>0.32850694444444445</v>
      </c>
      <c r="J37" s="71">
        <f t="shared" si="34"/>
        <v>0.0020023148148148318</v>
      </c>
      <c r="K37" s="72">
        <f t="shared" si="35"/>
        <v>0.35628472222222224</v>
      </c>
      <c r="L37" s="72">
        <f t="shared" si="36"/>
        <v>0.057673611111111134</v>
      </c>
      <c r="M37" s="72">
        <f t="shared" si="3"/>
        <v>0.057673611111111134</v>
      </c>
      <c r="N37" s="147">
        <f t="shared" si="37"/>
        <v>16.672069652202104</v>
      </c>
      <c r="O37" s="281">
        <v>0.46195601851851853</v>
      </c>
      <c r="P37" s="282">
        <v>0.46447916666666667</v>
      </c>
      <c r="Q37" s="71">
        <f t="shared" si="38"/>
        <v>0.0025231481481481355</v>
      </c>
      <c r="R37" s="72">
        <f t="shared" si="39"/>
        <v>0.4992013888888889</v>
      </c>
      <c r="S37" s="72">
        <f t="shared" si="40"/>
        <v>0.16586805555555556</v>
      </c>
      <c r="T37" s="72">
        <f t="shared" si="41"/>
        <v>0.10819444444444443</v>
      </c>
      <c r="U37" s="147">
        <f t="shared" si="42"/>
        <v>12.158092228695567</v>
      </c>
      <c r="V37" s="281">
        <v>0.5986111111111111</v>
      </c>
      <c r="W37" s="282">
        <v>0.6006944444444444</v>
      </c>
      <c r="X37" s="71">
        <f t="shared" si="43"/>
        <v>0.002083333333333326</v>
      </c>
      <c r="Y37" s="72">
        <f t="shared" si="44"/>
        <v>0.642361111111111</v>
      </c>
      <c r="Z37" s="72">
        <f t="shared" si="45"/>
        <v>0.2673611111111111</v>
      </c>
      <c r="AA37" s="72">
        <f t="shared" si="46"/>
        <v>0.10149305555555554</v>
      </c>
      <c r="AB37" s="147">
        <f t="shared" si="47"/>
        <v>12.960867391247138</v>
      </c>
      <c r="AC37" s="281">
        <v>0.7434953703703704</v>
      </c>
      <c r="AD37" s="282">
        <v>0.7453240740740741</v>
      </c>
      <c r="AE37" s="71">
        <f>AD37-AC37</f>
        <v>0.0018287037037036935</v>
      </c>
      <c r="AF37" s="72" t="s">
        <v>147</v>
      </c>
      <c r="AG37" s="72" t="s">
        <v>147</v>
      </c>
      <c r="AH37" s="72" t="s">
        <v>147</v>
      </c>
      <c r="AI37" s="147" t="s">
        <v>147</v>
      </c>
      <c r="AJ37" s="281" t="s">
        <v>147</v>
      </c>
      <c r="AK37" s="282" t="s">
        <v>147</v>
      </c>
      <c r="AL37" s="71" t="s">
        <v>147</v>
      </c>
      <c r="AM37" s="71" t="s">
        <v>147</v>
      </c>
      <c r="AN37" s="71" t="s">
        <v>147</v>
      </c>
      <c r="AO37" s="71" t="s">
        <v>147</v>
      </c>
      <c r="AP37" s="195" t="s">
        <v>147</v>
      </c>
      <c r="AQ37" s="281" t="s">
        <v>147</v>
      </c>
      <c r="AR37" s="71" t="s">
        <v>147</v>
      </c>
      <c r="AS37" s="71" t="s">
        <v>147</v>
      </c>
      <c r="AT37" s="71" t="s">
        <v>147</v>
      </c>
      <c r="AU37" s="71" t="s">
        <v>147</v>
      </c>
      <c r="AV37" s="71" t="s">
        <v>147</v>
      </c>
      <c r="AW37" s="195" t="s">
        <v>147</v>
      </c>
      <c r="AX37" s="113" t="s">
        <v>147</v>
      </c>
      <c r="AY37" s="113" t="s">
        <v>147</v>
      </c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</row>
    <row r="38" spans="1:51" ht="12.75">
      <c r="A38" s="202"/>
      <c r="B38" s="94">
        <v>73</v>
      </c>
      <c r="C38" s="66" t="s">
        <v>43</v>
      </c>
      <c r="D38" s="90" t="s">
        <v>231</v>
      </c>
      <c r="E38" s="79" t="s">
        <v>232</v>
      </c>
      <c r="F38" s="86" t="s">
        <v>233</v>
      </c>
      <c r="G38" s="77">
        <v>1</v>
      </c>
      <c r="H38" s="281">
        <v>0.32555555555555554</v>
      </c>
      <c r="I38" s="282">
        <v>0.3287962962962963</v>
      </c>
      <c r="J38" s="71">
        <f t="shared" si="34"/>
        <v>0.0032407407407407662</v>
      </c>
      <c r="K38" s="72">
        <f t="shared" si="35"/>
        <v>0.3565740740740741</v>
      </c>
      <c r="L38" s="72">
        <f t="shared" si="36"/>
        <v>0.057962962962962994</v>
      </c>
      <c r="M38" s="72">
        <f t="shared" si="3"/>
        <v>0.057962962962962994</v>
      </c>
      <c r="N38" s="147">
        <f t="shared" si="37"/>
        <v>16.588842467436717</v>
      </c>
      <c r="O38" s="281">
        <v>0.45784722222222224</v>
      </c>
      <c r="P38" s="282">
        <v>0.45991898148148147</v>
      </c>
      <c r="Q38" s="71">
        <f t="shared" si="38"/>
        <v>0.0020717592592592315</v>
      </c>
      <c r="R38" s="72">
        <f t="shared" si="39"/>
        <v>0.4946412037037037</v>
      </c>
      <c r="S38" s="72">
        <f t="shared" si="40"/>
        <v>0.16130787037037037</v>
      </c>
      <c r="T38" s="72">
        <f t="shared" si="41"/>
        <v>0.10334490740740737</v>
      </c>
      <c r="U38" s="147">
        <f t="shared" si="42"/>
        <v>12.728619795480588</v>
      </c>
      <c r="V38" s="281">
        <v>0.5950810185185185</v>
      </c>
      <c r="W38" s="282">
        <v>0.6034490740740741</v>
      </c>
      <c r="X38" s="71">
        <f t="shared" si="43"/>
        <v>0.008368055555555642</v>
      </c>
      <c r="Y38" s="72" t="s">
        <v>249</v>
      </c>
      <c r="Z38" s="72">
        <f t="shared" si="45"/>
        <v>0.2701157407407408</v>
      </c>
      <c r="AA38" s="72">
        <f t="shared" si="46"/>
        <v>0.10880787037037043</v>
      </c>
      <c r="AB38" s="147">
        <f t="shared" si="47"/>
        <v>12.089548575028845</v>
      </c>
      <c r="AC38" s="281" t="s">
        <v>249</v>
      </c>
      <c r="AD38" s="282" t="s">
        <v>249</v>
      </c>
      <c r="AE38" s="71" t="s">
        <v>249</v>
      </c>
      <c r="AF38" s="71" t="s">
        <v>249</v>
      </c>
      <c r="AG38" s="71" t="s">
        <v>249</v>
      </c>
      <c r="AH38" s="71" t="s">
        <v>249</v>
      </c>
      <c r="AI38" s="195" t="s">
        <v>249</v>
      </c>
      <c r="AJ38" s="281" t="s">
        <v>249</v>
      </c>
      <c r="AK38" s="282" t="s">
        <v>249</v>
      </c>
      <c r="AL38" s="71" t="s">
        <v>249</v>
      </c>
      <c r="AM38" s="71" t="s">
        <v>249</v>
      </c>
      <c r="AN38" s="71" t="s">
        <v>249</v>
      </c>
      <c r="AO38" s="71" t="s">
        <v>249</v>
      </c>
      <c r="AP38" s="195" t="s">
        <v>249</v>
      </c>
      <c r="AQ38" s="281" t="s">
        <v>249</v>
      </c>
      <c r="AR38" s="71" t="s">
        <v>249</v>
      </c>
      <c r="AS38" s="71" t="s">
        <v>249</v>
      </c>
      <c r="AT38" s="71" t="s">
        <v>249</v>
      </c>
      <c r="AU38" s="71" t="s">
        <v>249</v>
      </c>
      <c r="AV38" s="71" t="s">
        <v>249</v>
      </c>
      <c r="AW38" s="195" t="s">
        <v>249</v>
      </c>
      <c r="AX38" s="185" t="s">
        <v>249</v>
      </c>
      <c r="AY38" s="113" t="s">
        <v>249</v>
      </c>
    </row>
    <row r="39" spans="1:77" s="82" customFormat="1" ht="13.5" thickBot="1">
      <c r="A39" s="201"/>
      <c r="B39" s="196">
        <v>53</v>
      </c>
      <c r="C39" s="150" t="s">
        <v>59</v>
      </c>
      <c r="D39" s="198" t="s">
        <v>187</v>
      </c>
      <c r="E39" s="153" t="s">
        <v>188</v>
      </c>
      <c r="F39" s="153" t="s">
        <v>189</v>
      </c>
      <c r="G39" s="150"/>
      <c r="H39" s="283">
        <v>0.3542013888888889</v>
      </c>
      <c r="I39" s="284">
        <v>0.35712962962962963</v>
      </c>
      <c r="J39" s="157">
        <f t="shared" si="34"/>
        <v>0.0029282407407407174</v>
      </c>
      <c r="K39" s="158">
        <f t="shared" si="35"/>
        <v>0.3849074074074074</v>
      </c>
      <c r="L39" s="158">
        <f t="shared" si="36"/>
        <v>0.08629629629629632</v>
      </c>
      <c r="M39" s="158">
        <f t="shared" si="3"/>
        <v>0.08629629629629632</v>
      </c>
      <c r="N39" s="159">
        <f t="shared" si="37"/>
        <v>11.14229118520964</v>
      </c>
      <c r="O39" s="283">
        <v>0.5263888888888889</v>
      </c>
      <c r="P39" s="284">
        <v>0.5302199074074074</v>
      </c>
      <c r="Q39" s="157">
        <f t="shared" si="38"/>
        <v>0.0038310185185185253</v>
      </c>
      <c r="R39" s="158">
        <f t="shared" si="39"/>
        <v>0.5649421296296296</v>
      </c>
      <c r="S39" s="158">
        <f t="shared" si="40"/>
        <v>0.23160879629629633</v>
      </c>
      <c r="T39" s="158">
        <f t="shared" si="41"/>
        <v>0.1453125</v>
      </c>
      <c r="U39" s="159">
        <f t="shared" si="42"/>
        <v>9.052476794412279</v>
      </c>
      <c r="V39" s="283">
        <v>0.7093171296296297</v>
      </c>
      <c r="W39" s="284">
        <v>0.7127777777777777</v>
      </c>
      <c r="X39" s="157">
        <f t="shared" si="43"/>
        <v>0.00346064814814806</v>
      </c>
      <c r="Y39" s="158">
        <f>IF(V39="","",W39+Y$7)</f>
        <v>0.7544444444444444</v>
      </c>
      <c r="Z39" s="158">
        <f t="shared" si="45"/>
        <v>0.3794444444444444</v>
      </c>
      <c r="AA39" s="158">
        <f t="shared" si="46"/>
        <v>0.1478356481481481</v>
      </c>
      <c r="AB39" s="159">
        <f t="shared" si="47"/>
        <v>8.897975898680512</v>
      </c>
      <c r="AC39" s="283" t="s">
        <v>165</v>
      </c>
      <c r="AD39" s="284" t="s">
        <v>165</v>
      </c>
      <c r="AE39" s="157" t="s">
        <v>165</v>
      </c>
      <c r="AF39" s="158" t="s">
        <v>165</v>
      </c>
      <c r="AG39" s="158" t="s">
        <v>165</v>
      </c>
      <c r="AH39" s="158" t="s">
        <v>165</v>
      </c>
      <c r="AI39" s="159" t="s">
        <v>165</v>
      </c>
      <c r="AJ39" s="283" t="s">
        <v>165</v>
      </c>
      <c r="AK39" s="284" t="s">
        <v>165</v>
      </c>
      <c r="AL39" s="157" t="s">
        <v>165</v>
      </c>
      <c r="AM39" s="158" t="s">
        <v>165</v>
      </c>
      <c r="AN39" s="158" t="s">
        <v>165</v>
      </c>
      <c r="AO39" s="158" t="s">
        <v>165</v>
      </c>
      <c r="AP39" s="159" t="s">
        <v>165</v>
      </c>
      <c r="AQ39" s="283" t="s">
        <v>165</v>
      </c>
      <c r="AR39" s="157" t="s">
        <v>165</v>
      </c>
      <c r="AS39" s="157" t="s">
        <v>165</v>
      </c>
      <c r="AT39" s="158" t="s">
        <v>165</v>
      </c>
      <c r="AU39" s="158" t="s">
        <v>165</v>
      </c>
      <c r="AV39" s="158" t="s">
        <v>165</v>
      </c>
      <c r="AW39" s="159" t="s">
        <v>165</v>
      </c>
      <c r="AX39" s="111" t="s">
        <v>165</v>
      </c>
      <c r="AY39" s="111" t="s">
        <v>165</v>
      </c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</row>
    <row r="40" spans="7:43" ht="15">
      <c r="G40" s="114"/>
      <c r="AQ40" s="115"/>
    </row>
    <row r="41" spans="7:43" ht="12.75">
      <c r="G41" s="116"/>
      <c r="AQ41" s="115"/>
    </row>
    <row r="42" spans="7:43" ht="15">
      <c r="G42" s="117"/>
      <c r="AQ42" s="115"/>
    </row>
    <row r="43" spans="7:43" ht="15">
      <c r="G43" s="114"/>
      <c r="AQ43" s="115"/>
    </row>
    <row r="44" spans="7:43" ht="15">
      <c r="G44" s="118"/>
      <c r="AQ44" s="115"/>
    </row>
    <row r="45" spans="7:43" ht="15">
      <c r="G45" s="117"/>
      <c r="AQ45" s="115"/>
    </row>
    <row r="46" spans="7:43" ht="15">
      <c r="G46" s="114"/>
      <c r="AQ46" s="115"/>
    </row>
    <row r="47" spans="7:43" ht="15">
      <c r="G47" s="114"/>
      <c r="AQ47" s="115"/>
    </row>
    <row r="48" spans="7:43" ht="15">
      <c r="G48" s="119"/>
      <c r="AQ48" s="115"/>
    </row>
    <row r="49" ht="12.75">
      <c r="AQ49" s="115"/>
    </row>
    <row r="50" ht="12.75">
      <c r="AQ50" s="115"/>
    </row>
    <row r="51" ht="12.75">
      <c r="AQ51" s="115"/>
    </row>
  </sheetData>
  <mergeCells count="1">
    <mergeCell ref="A1:G7"/>
  </mergeCells>
  <dataValidations count="1">
    <dataValidation errorStyle="warning" type="time" allowBlank="1" showErrorMessage="1" errorTitle="TIME FORMAT ERROR" error="Enter TIME in correct format:&#10;&#10;11:34:12 PM" sqref="H9:J39 O9:Q39 V9:X39 AC9:AE39 AJ9:AL28 AQ11:AS11 AQ15:AS15 AQ18:AS19 AQ28:AQ29 AF29:AY29 AJ30:AL35 AQ32:AS32 AQ33 AQ35:AQ36 AF36:AX36 AJ37:AL39 AM39:AY39">
      <formula1>0</formula1>
      <formula2>0.999988425925926</formula2>
    </dataValidation>
  </dataValidation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123"/>
  <sheetViews>
    <sheetView workbookViewId="0" topLeftCell="A4">
      <selection activeCell="D24" sqref="D24"/>
    </sheetView>
  </sheetViews>
  <sheetFormatPr defaultColWidth="9.140625" defaultRowHeight="12.75"/>
  <cols>
    <col min="1" max="5" width="11.7109375" style="0" customWidth="1"/>
    <col min="6" max="6" width="21.57421875" style="0" customWidth="1"/>
    <col min="7" max="16384" width="11.7109375" style="0" customWidth="1"/>
  </cols>
  <sheetData>
    <row r="1" spans="1:6" ht="12.75" customHeight="1">
      <c r="A1" s="292" t="s">
        <v>256</v>
      </c>
      <c r="B1" s="293"/>
      <c r="C1" s="293"/>
      <c r="D1" s="293"/>
      <c r="E1" s="293"/>
      <c r="F1" s="294"/>
    </row>
    <row r="2" spans="1:6" ht="12.75" customHeight="1" hidden="1">
      <c r="A2" s="295"/>
      <c r="B2" s="296"/>
      <c r="C2" s="296"/>
      <c r="D2" s="296"/>
      <c r="E2" s="296"/>
      <c r="F2" s="297"/>
    </row>
    <row r="3" spans="1:6" ht="12.75" customHeight="1">
      <c r="A3" s="295"/>
      <c r="B3" s="296"/>
      <c r="C3" s="296"/>
      <c r="D3" s="296"/>
      <c r="E3" s="296"/>
      <c r="F3" s="297"/>
    </row>
    <row r="4" spans="1:6" ht="12.75" customHeight="1">
      <c r="A4" s="295"/>
      <c r="B4" s="296"/>
      <c r="C4" s="296"/>
      <c r="D4" s="296"/>
      <c r="E4" s="296"/>
      <c r="F4" s="297"/>
    </row>
    <row r="5" spans="1:6" ht="3" customHeight="1">
      <c r="A5" s="295"/>
      <c r="B5" s="296"/>
      <c r="C5" s="296"/>
      <c r="D5" s="296"/>
      <c r="E5" s="296"/>
      <c r="F5" s="297"/>
    </row>
    <row r="6" spans="1:6" ht="0.75" customHeight="1" hidden="1">
      <c r="A6" s="295"/>
      <c r="B6" s="296"/>
      <c r="C6" s="296"/>
      <c r="D6" s="296"/>
      <c r="E6" s="296"/>
      <c r="F6" s="297"/>
    </row>
    <row r="7" spans="1:6" ht="12.75" customHeight="1" thickBot="1">
      <c r="A7" s="295"/>
      <c r="B7" s="296"/>
      <c r="C7" s="296"/>
      <c r="D7" s="296"/>
      <c r="E7" s="296"/>
      <c r="F7" s="297"/>
    </row>
    <row r="8" spans="1:6" ht="26.25" thickBot="1">
      <c r="A8" s="242" t="s">
        <v>20</v>
      </c>
      <c r="B8" s="235" t="s">
        <v>31</v>
      </c>
      <c r="C8" s="236" t="s">
        <v>22</v>
      </c>
      <c r="D8" s="238" t="s">
        <v>24</v>
      </c>
      <c r="E8" s="239" t="s">
        <v>25</v>
      </c>
      <c r="F8" s="233" t="s">
        <v>26</v>
      </c>
    </row>
    <row r="9" spans="1:6" ht="17.25" customHeight="1">
      <c r="A9" s="200">
        <v>1</v>
      </c>
      <c r="B9" s="205">
        <v>0.3997569444444445</v>
      </c>
      <c r="C9" s="77" t="s">
        <v>43</v>
      </c>
      <c r="D9" s="90" t="s">
        <v>205</v>
      </c>
      <c r="E9" s="79" t="s">
        <v>206</v>
      </c>
      <c r="F9" s="161" t="s">
        <v>207</v>
      </c>
    </row>
    <row r="10" spans="1:6" ht="17.25" customHeight="1">
      <c r="A10" s="308">
        <v>2</v>
      </c>
      <c r="B10" s="309">
        <v>0.41026620370370376</v>
      </c>
      <c r="C10" s="310" t="s">
        <v>59</v>
      </c>
      <c r="D10" s="311" t="s">
        <v>167</v>
      </c>
      <c r="E10" s="312" t="s">
        <v>168</v>
      </c>
      <c r="F10" s="313" t="s">
        <v>264</v>
      </c>
    </row>
    <row r="11" spans="1:6" ht="17.25" customHeight="1">
      <c r="A11" s="209">
        <v>3</v>
      </c>
      <c r="B11" s="210">
        <v>0.4305439814814815</v>
      </c>
      <c r="C11" s="211" t="s">
        <v>43</v>
      </c>
      <c r="D11" s="212" t="s">
        <v>208</v>
      </c>
      <c r="E11" s="213" t="s">
        <v>209</v>
      </c>
      <c r="F11" s="224" t="s">
        <v>210</v>
      </c>
    </row>
    <row r="12" spans="1:6" ht="17.25" customHeight="1">
      <c r="A12" s="209">
        <v>4</v>
      </c>
      <c r="B12" s="210">
        <v>0.4685763888888889</v>
      </c>
      <c r="C12" s="214" t="s">
        <v>43</v>
      </c>
      <c r="D12" s="215" t="s">
        <v>211</v>
      </c>
      <c r="E12" s="216" t="s">
        <v>212</v>
      </c>
      <c r="F12" s="225" t="s">
        <v>213</v>
      </c>
    </row>
    <row r="13" spans="1:6" ht="17.25" customHeight="1">
      <c r="A13" s="202">
        <v>5</v>
      </c>
      <c r="B13" s="205">
        <v>0.46858796296296307</v>
      </c>
      <c r="C13" s="77" t="s">
        <v>59</v>
      </c>
      <c r="D13" s="90" t="s">
        <v>170</v>
      </c>
      <c r="E13" s="79" t="s">
        <v>171</v>
      </c>
      <c r="F13" s="161" t="s">
        <v>172</v>
      </c>
    </row>
    <row r="14" spans="1:6" ht="17.25" customHeight="1">
      <c r="A14" s="202">
        <v>6</v>
      </c>
      <c r="B14" s="205">
        <v>0.47606481481481483</v>
      </c>
      <c r="C14" s="77" t="s">
        <v>59</v>
      </c>
      <c r="D14" s="90" t="s">
        <v>173</v>
      </c>
      <c r="E14" s="79" t="s">
        <v>71</v>
      </c>
      <c r="F14" s="161" t="s">
        <v>174</v>
      </c>
    </row>
    <row r="15" spans="1:6" ht="17.25" customHeight="1">
      <c r="A15" s="209">
        <v>7</v>
      </c>
      <c r="B15" s="210">
        <v>0.476076388888889</v>
      </c>
      <c r="C15" s="211" t="s">
        <v>43</v>
      </c>
      <c r="D15" s="212" t="s">
        <v>53</v>
      </c>
      <c r="E15" s="213" t="s">
        <v>54</v>
      </c>
      <c r="F15" s="224" t="s">
        <v>214</v>
      </c>
    </row>
    <row r="16" spans="1:6" ht="17.25" customHeight="1">
      <c r="A16" s="209">
        <v>8</v>
      </c>
      <c r="B16" s="210">
        <v>0.5339583333333333</v>
      </c>
      <c r="C16" s="214" t="s">
        <v>43</v>
      </c>
      <c r="D16" s="215" t="s">
        <v>215</v>
      </c>
      <c r="E16" s="216" t="s">
        <v>216</v>
      </c>
      <c r="F16" s="225" t="s">
        <v>217</v>
      </c>
    </row>
    <row r="17" spans="1:6" ht="17.25" customHeight="1">
      <c r="A17" s="202">
        <v>9</v>
      </c>
      <c r="B17" s="205">
        <v>0.6020833333333333</v>
      </c>
      <c r="C17" s="77" t="s">
        <v>63</v>
      </c>
      <c r="D17" s="90" t="s">
        <v>190</v>
      </c>
      <c r="E17" s="79" t="s">
        <v>191</v>
      </c>
      <c r="F17" s="161" t="s">
        <v>192</v>
      </c>
    </row>
    <row r="18" spans="1:6" ht="17.25" customHeight="1">
      <c r="A18" s="202">
        <v>10</v>
      </c>
      <c r="B18" s="205">
        <v>0.6020949074074075</v>
      </c>
      <c r="C18" s="77" t="s">
        <v>39</v>
      </c>
      <c r="D18" s="90" t="s">
        <v>237</v>
      </c>
      <c r="E18" s="79" t="s">
        <v>238</v>
      </c>
      <c r="F18" s="161" t="s">
        <v>239</v>
      </c>
    </row>
    <row r="19" spans="1:6" ht="17.25" customHeight="1">
      <c r="A19" s="209">
        <v>11</v>
      </c>
      <c r="B19" s="210">
        <v>0.6021064814814814</v>
      </c>
      <c r="C19" s="211" t="s">
        <v>59</v>
      </c>
      <c r="D19" s="212" t="s">
        <v>184</v>
      </c>
      <c r="E19" s="213" t="s">
        <v>185</v>
      </c>
      <c r="F19" s="224" t="s">
        <v>186</v>
      </c>
    </row>
    <row r="20" spans="1:6" ht="17.25" customHeight="1">
      <c r="A20" s="209">
        <v>12</v>
      </c>
      <c r="B20" s="210">
        <v>0.6208333333333333</v>
      </c>
      <c r="C20" s="214" t="s">
        <v>59</v>
      </c>
      <c r="D20" s="215" t="s">
        <v>175</v>
      </c>
      <c r="E20" s="216" t="s">
        <v>176</v>
      </c>
      <c r="F20" s="225" t="s">
        <v>177</v>
      </c>
    </row>
    <row r="21" spans="1:6" ht="17.25" customHeight="1">
      <c r="A21" s="202">
        <v>13</v>
      </c>
      <c r="B21" s="205">
        <v>0.6208333333333333</v>
      </c>
      <c r="C21" s="77" t="s">
        <v>59</v>
      </c>
      <c r="D21" s="90" t="s">
        <v>178</v>
      </c>
      <c r="E21" s="79" t="s">
        <v>179</v>
      </c>
      <c r="F21" s="161" t="s">
        <v>180</v>
      </c>
    </row>
    <row r="22" spans="1:6" ht="17.25" customHeight="1">
      <c r="A22" s="202">
        <v>14</v>
      </c>
      <c r="B22" s="205">
        <v>0.6715277777777778</v>
      </c>
      <c r="C22" s="77" t="s">
        <v>63</v>
      </c>
      <c r="D22" s="90" t="s">
        <v>195</v>
      </c>
      <c r="E22" s="79" t="s">
        <v>196</v>
      </c>
      <c r="F22" s="161" t="s">
        <v>197</v>
      </c>
    </row>
    <row r="23" spans="1:6" ht="17.25" customHeight="1">
      <c r="A23" s="209">
        <v>15</v>
      </c>
      <c r="B23" s="210">
        <v>0.6715277777777777</v>
      </c>
      <c r="C23" s="211" t="s">
        <v>63</v>
      </c>
      <c r="D23" s="212" t="s">
        <v>265</v>
      </c>
      <c r="E23" s="213" t="s">
        <v>193</v>
      </c>
      <c r="F23" s="224" t="s">
        <v>194</v>
      </c>
    </row>
    <row r="24" spans="1:6" ht="17.25" customHeight="1">
      <c r="A24" s="209">
        <v>16</v>
      </c>
      <c r="B24" s="210">
        <v>0.6979166666666669</v>
      </c>
      <c r="C24" s="214" t="s">
        <v>63</v>
      </c>
      <c r="D24" s="215" t="s">
        <v>107</v>
      </c>
      <c r="E24" s="216" t="s">
        <v>108</v>
      </c>
      <c r="F24" s="225" t="s">
        <v>198</v>
      </c>
    </row>
    <row r="25" spans="1:6" ht="17.25" customHeight="1">
      <c r="A25" s="202">
        <v>17</v>
      </c>
      <c r="B25" s="205">
        <v>0.6979166666666669</v>
      </c>
      <c r="C25" s="77" t="s">
        <v>43</v>
      </c>
      <c r="D25" s="90" t="s">
        <v>218</v>
      </c>
      <c r="E25" s="79" t="s">
        <v>219</v>
      </c>
      <c r="F25" s="161" t="s">
        <v>220</v>
      </c>
    </row>
    <row r="26" spans="1:6" ht="17.25" customHeight="1">
      <c r="A26" s="202">
        <v>18</v>
      </c>
      <c r="B26" s="205">
        <v>0.697916666666667</v>
      </c>
      <c r="C26" s="77" t="s">
        <v>43</v>
      </c>
      <c r="D26" s="90" t="s">
        <v>221</v>
      </c>
      <c r="E26" s="79" t="s">
        <v>222</v>
      </c>
      <c r="F26" s="161" t="s">
        <v>223</v>
      </c>
    </row>
    <row r="27" spans="1:6" ht="17.25" customHeight="1">
      <c r="A27" s="209">
        <v>19</v>
      </c>
      <c r="B27" s="210">
        <v>0.7020833333333336</v>
      </c>
      <c r="C27" s="211" t="s">
        <v>59</v>
      </c>
      <c r="D27" s="212" t="s">
        <v>181</v>
      </c>
      <c r="E27" s="213" t="s">
        <v>182</v>
      </c>
      <c r="F27" s="224" t="s">
        <v>183</v>
      </c>
    </row>
    <row r="28" spans="1:6" ht="17.25" customHeight="1">
      <c r="A28" s="209"/>
      <c r="B28" s="210" t="s">
        <v>250</v>
      </c>
      <c r="C28" s="214" t="s">
        <v>43</v>
      </c>
      <c r="D28" s="215" t="s">
        <v>44</v>
      </c>
      <c r="E28" s="216" t="s">
        <v>45</v>
      </c>
      <c r="F28" s="225" t="s">
        <v>224</v>
      </c>
    </row>
    <row r="29" spans="1:6" ht="17.25" customHeight="1">
      <c r="A29" s="202"/>
      <c r="B29" s="205" t="s">
        <v>252</v>
      </c>
      <c r="C29" s="77" t="s">
        <v>39</v>
      </c>
      <c r="D29" s="90" t="s">
        <v>148</v>
      </c>
      <c r="E29" s="79" t="s">
        <v>149</v>
      </c>
      <c r="F29" s="161" t="s">
        <v>240</v>
      </c>
    </row>
    <row r="30" spans="1:6" ht="17.25" customHeight="1">
      <c r="A30" s="202"/>
      <c r="B30" s="205" t="s">
        <v>147</v>
      </c>
      <c r="C30" s="77" t="s">
        <v>59</v>
      </c>
      <c r="D30" s="90" t="s">
        <v>246</v>
      </c>
      <c r="E30" s="79" t="s">
        <v>247</v>
      </c>
      <c r="F30" s="161" t="s">
        <v>248</v>
      </c>
    </row>
    <row r="31" spans="1:6" ht="17.25" customHeight="1">
      <c r="A31" s="209"/>
      <c r="B31" s="210" t="s">
        <v>147</v>
      </c>
      <c r="C31" s="211" t="s">
        <v>63</v>
      </c>
      <c r="D31" s="212" t="s">
        <v>202</v>
      </c>
      <c r="E31" s="213" t="s">
        <v>203</v>
      </c>
      <c r="F31" s="224" t="s">
        <v>204</v>
      </c>
    </row>
    <row r="32" spans="1:6" ht="17.25" customHeight="1">
      <c r="A32" s="209"/>
      <c r="B32" s="210" t="s">
        <v>147</v>
      </c>
      <c r="C32" s="214" t="s">
        <v>63</v>
      </c>
      <c r="D32" s="215" t="s">
        <v>199</v>
      </c>
      <c r="E32" s="216" t="s">
        <v>200</v>
      </c>
      <c r="F32" s="225" t="s">
        <v>201</v>
      </c>
    </row>
    <row r="33" spans="1:6" ht="17.25" customHeight="1">
      <c r="A33" s="202"/>
      <c r="B33" s="207" t="s">
        <v>147</v>
      </c>
      <c r="C33" s="77" t="s">
        <v>43</v>
      </c>
      <c r="D33" s="90" t="s">
        <v>226</v>
      </c>
      <c r="E33" s="79" t="s">
        <v>227</v>
      </c>
      <c r="F33" s="161" t="s">
        <v>228</v>
      </c>
    </row>
    <row r="34" spans="1:6" ht="17.25" customHeight="1">
      <c r="A34" s="202"/>
      <c r="B34" s="205" t="s">
        <v>147</v>
      </c>
      <c r="C34" s="77" t="s">
        <v>43</v>
      </c>
      <c r="D34" s="90" t="s">
        <v>159</v>
      </c>
      <c r="E34" s="79" t="s">
        <v>160</v>
      </c>
      <c r="F34" s="161" t="s">
        <v>225</v>
      </c>
    </row>
    <row r="35" spans="1:6" ht="17.25" customHeight="1">
      <c r="A35" s="209"/>
      <c r="B35" s="210" t="s">
        <v>147</v>
      </c>
      <c r="C35" s="214" t="s">
        <v>43</v>
      </c>
      <c r="D35" s="215" t="s">
        <v>70</v>
      </c>
      <c r="E35" s="216" t="s">
        <v>229</v>
      </c>
      <c r="F35" s="225" t="s">
        <v>230</v>
      </c>
    </row>
    <row r="36" spans="1:6" ht="17.25" customHeight="1">
      <c r="A36" s="209"/>
      <c r="B36" s="217" t="s">
        <v>147</v>
      </c>
      <c r="C36" s="214" t="s">
        <v>43</v>
      </c>
      <c r="D36" s="215" t="s">
        <v>234</v>
      </c>
      <c r="E36" s="216" t="s">
        <v>235</v>
      </c>
      <c r="F36" s="225" t="s">
        <v>236</v>
      </c>
    </row>
    <row r="37" spans="1:6" ht="17.25" customHeight="1">
      <c r="A37" s="202"/>
      <c r="B37" s="206" t="s">
        <v>147</v>
      </c>
      <c r="C37" s="66" t="s">
        <v>39</v>
      </c>
      <c r="D37" s="90" t="s">
        <v>70</v>
      </c>
      <c r="E37" s="79" t="s">
        <v>71</v>
      </c>
      <c r="F37" s="165" t="s">
        <v>241</v>
      </c>
    </row>
    <row r="38" spans="1:6" ht="17.25" customHeight="1">
      <c r="A38" s="202"/>
      <c r="B38" s="206" t="s">
        <v>249</v>
      </c>
      <c r="C38" s="66" t="s">
        <v>43</v>
      </c>
      <c r="D38" s="90" t="s">
        <v>231</v>
      </c>
      <c r="E38" s="79" t="s">
        <v>232</v>
      </c>
      <c r="F38" s="165" t="s">
        <v>233</v>
      </c>
    </row>
    <row r="39" spans="1:6" ht="17.25" customHeight="1" thickBot="1">
      <c r="A39" s="218"/>
      <c r="B39" s="219" t="s">
        <v>165</v>
      </c>
      <c r="C39" s="220" t="s">
        <v>59</v>
      </c>
      <c r="D39" s="221" t="s">
        <v>187</v>
      </c>
      <c r="E39" s="222" t="s">
        <v>188</v>
      </c>
      <c r="F39" s="226" t="s">
        <v>189</v>
      </c>
    </row>
    <row r="40" spans="1:6" ht="12.75">
      <c r="A40" s="295" t="s">
        <v>257</v>
      </c>
      <c r="B40" s="293"/>
      <c r="C40" s="293"/>
      <c r="D40" s="293"/>
      <c r="E40" s="293"/>
      <c r="F40" s="294"/>
    </row>
    <row r="41" spans="1:6" ht="5.25" customHeight="1">
      <c r="A41" s="295"/>
      <c r="B41" s="296"/>
      <c r="C41" s="296"/>
      <c r="D41" s="296"/>
      <c r="E41" s="296"/>
      <c r="F41" s="297"/>
    </row>
    <row r="42" spans="1:6" ht="12.75">
      <c r="A42" s="295"/>
      <c r="B42" s="296"/>
      <c r="C42" s="296"/>
      <c r="D42" s="296"/>
      <c r="E42" s="296"/>
      <c r="F42" s="297"/>
    </row>
    <row r="43" spans="1:6" ht="12.75">
      <c r="A43" s="295"/>
      <c r="B43" s="296"/>
      <c r="C43" s="296"/>
      <c r="D43" s="296"/>
      <c r="E43" s="296"/>
      <c r="F43" s="297"/>
    </row>
    <row r="44" spans="1:6" ht="8.25" customHeight="1">
      <c r="A44" s="295"/>
      <c r="B44" s="296"/>
      <c r="C44" s="296"/>
      <c r="D44" s="296"/>
      <c r="E44" s="296"/>
      <c r="F44" s="297"/>
    </row>
    <row r="45" spans="1:6" ht="3.75" customHeight="1">
      <c r="A45" s="295"/>
      <c r="B45" s="296"/>
      <c r="C45" s="296"/>
      <c r="D45" s="296"/>
      <c r="E45" s="296"/>
      <c r="F45" s="297"/>
    </row>
    <row r="46" spans="1:6" ht="13.5" thickBot="1">
      <c r="A46" s="295"/>
      <c r="B46" s="296"/>
      <c r="C46" s="296"/>
      <c r="D46" s="296"/>
      <c r="E46" s="296"/>
      <c r="F46" s="297"/>
    </row>
    <row r="47" spans="1:6" ht="26.25" thickBot="1">
      <c r="A47" s="234" t="s">
        <v>20</v>
      </c>
      <c r="B47" s="235" t="s">
        <v>31</v>
      </c>
      <c r="C47" s="236" t="s">
        <v>22</v>
      </c>
      <c r="D47" s="238" t="s">
        <v>24</v>
      </c>
      <c r="E47" s="239" t="s">
        <v>25</v>
      </c>
      <c r="F47" s="233" t="s">
        <v>26</v>
      </c>
    </row>
    <row r="48" spans="1:6" ht="12.75">
      <c r="A48" s="191">
        <v>1</v>
      </c>
      <c r="B48" s="229">
        <v>0.3997569444444445</v>
      </c>
      <c r="C48" s="133" t="s">
        <v>43</v>
      </c>
      <c r="D48" s="193" t="s">
        <v>205</v>
      </c>
      <c r="E48" s="136" t="s">
        <v>206</v>
      </c>
      <c r="F48" s="223" t="s">
        <v>207</v>
      </c>
    </row>
    <row r="49" spans="1:6" ht="12.75">
      <c r="A49" s="194">
        <v>2</v>
      </c>
      <c r="B49" s="230">
        <v>0.41026620370370376</v>
      </c>
      <c r="C49" s="77" t="s">
        <v>59</v>
      </c>
      <c r="D49" s="90" t="s">
        <v>167</v>
      </c>
      <c r="E49" s="79" t="s">
        <v>168</v>
      </c>
      <c r="F49" s="161" t="s">
        <v>169</v>
      </c>
    </row>
    <row r="50" spans="1:6" ht="12.75">
      <c r="A50" s="227">
        <v>3</v>
      </c>
      <c r="B50" s="231">
        <v>0.4305439814814815</v>
      </c>
      <c r="C50" s="211" t="s">
        <v>43</v>
      </c>
      <c r="D50" s="212" t="s">
        <v>208</v>
      </c>
      <c r="E50" s="213" t="s">
        <v>209</v>
      </c>
      <c r="F50" s="224" t="s">
        <v>210</v>
      </c>
    </row>
    <row r="51" spans="1:6" ht="12.75">
      <c r="A51" s="227">
        <v>4</v>
      </c>
      <c r="B51" s="231">
        <v>0.4685763888888889</v>
      </c>
      <c r="C51" s="214" t="s">
        <v>43</v>
      </c>
      <c r="D51" s="215" t="s">
        <v>211</v>
      </c>
      <c r="E51" s="216" t="s">
        <v>212</v>
      </c>
      <c r="F51" s="225" t="s">
        <v>213</v>
      </c>
    </row>
    <row r="52" spans="1:6" ht="12.75">
      <c r="A52" s="194">
        <v>5</v>
      </c>
      <c r="B52" s="230">
        <v>0.47606481481481483</v>
      </c>
      <c r="C52" s="77" t="s">
        <v>59</v>
      </c>
      <c r="D52" s="90" t="s">
        <v>173</v>
      </c>
      <c r="E52" s="79" t="s">
        <v>71</v>
      </c>
      <c r="F52" s="161" t="s">
        <v>174</v>
      </c>
    </row>
    <row r="53" spans="1:6" ht="12.75">
      <c r="A53" s="194">
        <v>6</v>
      </c>
      <c r="B53" s="230">
        <v>0.476076388888889</v>
      </c>
      <c r="C53" s="77" t="s">
        <v>43</v>
      </c>
      <c r="D53" s="90" t="s">
        <v>53</v>
      </c>
      <c r="E53" s="79" t="s">
        <v>54</v>
      </c>
      <c r="F53" s="161" t="s">
        <v>214</v>
      </c>
    </row>
    <row r="54" spans="1:6" ht="12.75">
      <c r="A54" s="227">
        <v>7</v>
      </c>
      <c r="B54" s="231">
        <v>0.5339583333333333</v>
      </c>
      <c r="C54" s="211" t="s">
        <v>43</v>
      </c>
      <c r="D54" s="212" t="s">
        <v>215</v>
      </c>
      <c r="E54" s="213" t="s">
        <v>216</v>
      </c>
      <c r="F54" s="224" t="s">
        <v>217</v>
      </c>
    </row>
    <row r="55" spans="1:6" ht="12.75">
      <c r="A55" s="227">
        <v>8</v>
      </c>
      <c r="B55" s="231">
        <v>0.6020833333333333</v>
      </c>
      <c r="C55" s="214" t="s">
        <v>63</v>
      </c>
      <c r="D55" s="215" t="s">
        <v>190</v>
      </c>
      <c r="E55" s="216" t="s">
        <v>191</v>
      </c>
      <c r="F55" s="225" t="s">
        <v>192</v>
      </c>
    </row>
    <row r="56" spans="1:6" ht="12.75">
      <c r="A56" s="194">
        <v>9</v>
      </c>
      <c r="B56" s="230">
        <v>0.6020949074074075</v>
      </c>
      <c r="C56" s="77" t="s">
        <v>39</v>
      </c>
      <c r="D56" s="90" t="s">
        <v>237</v>
      </c>
      <c r="E56" s="79" t="s">
        <v>238</v>
      </c>
      <c r="F56" s="161" t="s">
        <v>239</v>
      </c>
    </row>
    <row r="57" spans="1:6" ht="12.75">
      <c r="A57" s="194"/>
      <c r="B57" s="230" t="s">
        <v>252</v>
      </c>
      <c r="C57" s="77" t="s">
        <v>39</v>
      </c>
      <c r="D57" s="90" t="s">
        <v>148</v>
      </c>
      <c r="E57" s="79" t="s">
        <v>149</v>
      </c>
      <c r="F57" s="161" t="s">
        <v>240</v>
      </c>
    </row>
    <row r="58" spans="1:6" ht="12.75">
      <c r="A58" s="227"/>
      <c r="B58" s="231" t="s">
        <v>147</v>
      </c>
      <c r="C58" s="211" t="s">
        <v>59</v>
      </c>
      <c r="D58" s="212" t="s">
        <v>246</v>
      </c>
      <c r="E58" s="213" t="s">
        <v>247</v>
      </c>
      <c r="F58" s="224" t="s">
        <v>248</v>
      </c>
    </row>
    <row r="59" spans="1:6" ht="12.75">
      <c r="A59" s="227"/>
      <c r="B59" s="231" t="s">
        <v>147</v>
      </c>
      <c r="C59" s="214" t="s">
        <v>63</v>
      </c>
      <c r="D59" s="215" t="s">
        <v>202</v>
      </c>
      <c r="E59" s="216" t="s">
        <v>203</v>
      </c>
      <c r="F59" s="225" t="s">
        <v>204</v>
      </c>
    </row>
    <row r="60" spans="1:6" ht="25.5">
      <c r="A60" s="194"/>
      <c r="B60" s="230" t="s">
        <v>147</v>
      </c>
      <c r="C60" s="77" t="s">
        <v>63</v>
      </c>
      <c r="D60" s="90" t="s">
        <v>199</v>
      </c>
      <c r="E60" s="79" t="s">
        <v>200</v>
      </c>
      <c r="F60" s="161" t="s">
        <v>201</v>
      </c>
    </row>
    <row r="61" spans="1:6" ht="12.75">
      <c r="A61" s="194"/>
      <c r="B61" s="230" t="s">
        <v>147</v>
      </c>
      <c r="C61" s="77" t="s">
        <v>43</v>
      </c>
      <c r="D61" s="90" t="s">
        <v>159</v>
      </c>
      <c r="E61" s="79" t="s">
        <v>160</v>
      </c>
      <c r="F61" s="161" t="s">
        <v>225</v>
      </c>
    </row>
    <row r="62" spans="1:6" ht="12.75">
      <c r="A62" s="227"/>
      <c r="B62" s="231" t="s">
        <v>249</v>
      </c>
      <c r="C62" s="211" t="s">
        <v>43</v>
      </c>
      <c r="D62" s="212" t="s">
        <v>231</v>
      </c>
      <c r="E62" s="213" t="s">
        <v>232</v>
      </c>
      <c r="F62" s="224" t="s">
        <v>233</v>
      </c>
    </row>
    <row r="63" spans="1:6" ht="13.5" thickBot="1">
      <c r="A63" s="228"/>
      <c r="B63" s="240"/>
      <c r="C63" s="220"/>
      <c r="D63" s="221"/>
      <c r="E63" s="222"/>
      <c r="F63" s="226"/>
    </row>
    <row r="64" spans="1:6" ht="12.75" customHeight="1">
      <c r="A64" s="298" t="s">
        <v>258</v>
      </c>
      <c r="B64" s="299"/>
      <c r="C64" s="299"/>
      <c r="D64" s="299"/>
      <c r="E64" s="299"/>
      <c r="F64" s="300"/>
    </row>
    <row r="65" spans="1:6" ht="3" customHeight="1">
      <c r="A65" s="301"/>
      <c r="B65" s="302"/>
      <c r="C65" s="302"/>
      <c r="D65" s="302"/>
      <c r="E65" s="302"/>
      <c r="F65" s="303"/>
    </row>
    <row r="66" spans="1:6" ht="12.75" customHeight="1">
      <c r="A66" s="301"/>
      <c r="B66" s="302"/>
      <c r="C66" s="302"/>
      <c r="D66" s="302"/>
      <c r="E66" s="302"/>
      <c r="F66" s="303"/>
    </row>
    <row r="67" spans="1:6" ht="12.75" customHeight="1">
      <c r="A67" s="301"/>
      <c r="B67" s="302"/>
      <c r="C67" s="302"/>
      <c r="D67" s="302"/>
      <c r="E67" s="302"/>
      <c r="F67" s="303"/>
    </row>
    <row r="68" spans="1:6" ht="0.75" customHeight="1">
      <c r="A68" s="301"/>
      <c r="B68" s="302"/>
      <c r="C68" s="302"/>
      <c r="D68" s="302"/>
      <c r="E68" s="302"/>
      <c r="F68" s="303"/>
    </row>
    <row r="69" spans="1:6" ht="1.5" customHeight="1">
      <c r="A69" s="301"/>
      <c r="B69" s="302"/>
      <c r="C69" s="302"/>
      <c r="D69" s="302"/>
      <c r="E69" s="302"/>
      <c r="F69" s="303"/>
    </row>
    <row r="70" spans="1:6" ht="12.75" customHeight="1" thickBot="1">
      <c r="A70" s="304"/>
      <c r="B70" s="305"/>
      <c r="C70" s="305"/>
      <c r="D70" s="305"/>
      <c r="E70" s="305"/>
      <c r="F70" s="306"/>
    </row>
    <row r="71" spans="1:6" ht="26.25" thickBot="1">
      <c r="A71" s="251" t="s">
        <v>20</v>
      </c>
      <c r="B71" s="252" t="s">
        <v>31</v>
      </c>
      <c r="C71" s="236" t="s">
        <v>22</v>
      </c>
      <c r="D71" s="232" t="s">
        <v>24</v>
      </c>
      <c r="E71" s="232" t="s">
        <v>25</v>
      </c>
      <c r="F71" s="237" t="s">
        <v>26</v>
      </c>
    </row>
    <row r="72" spans="1:6" ht="12.75">
      <c r="A72" s="191">
        <v>1</v>
      </c>
      <c r="B72" s="229">
        <v>0.2013657407407407</v>
      </c>
      <c r="C72" s="133" t="s">
        <v>39</v>
      </c>
      <c r="D72" s="193" t="s">
        <v>40</v>
      </c>
      <c r="E72" s="136" t="s">
        <v>41</v>
      </c>
      <c r="F72" s="223" t="s">
        <v>42</v>
      </c>
    </row>
    <row r="73" spans="1:6" ht="12.75">
      <c r="A73" s="194">
        <v>2</v>
      </c>
      <c r="B73" s="230">
        <v>0.20318287037037036</v>
      </c>
      <c r="C73" s="77" t="s">
        <v>43</v>
      </c>
      <c r="D73" s="90" t="s">
        <v>44</v>
      </c>
      <c r="E73" s="79" t="s">
        <v>45</v>
      </c>
      <c r="F73" s="161" t="s">
        <v>46</v>
      </c>
    </row>
    <row r="74" spans="1:6" ht="12.75">
      <c r="A74" s="227">
        <v>3</v>
      </c>
      <c r="B74" s="231">
        <v>0.21197916666666666</v>
      </c>
      <c r="C74" s="211" t="s">
        <v>47</v>
      </c>
      <c r="D74" s="212" t="s">
        <v>48</v>
      </c>
      <c r="E74" s="213" t="s">
        <v>49</v>
      </c>
      <c r="F74" s="224" t="s">
        <v>50</v>
      </c>
    </row>
    <row r="75" spans="1:6" ht="12.75">
      <c r="A75" s="227">
        <v>4</v>
      </c>
      <c r="B75" s="231">
        <v>0.21239583333333328</v>
      </c>
      <c r="C75" s="214" t="s">
        <v>39</v>
      </c>
      <c r="D75" s="215" t="s">
        <v>51</v>
      </c>
      <c r="E75" s="216" t="s">
        <v>49</v>
      </c>
      <c r="F75" s="225" t="s">
        <v>52</v>
      </c>
    </row>
    <row r="76" spans="1:6" ht="12.75">
      <c r="A76" s="314">
        <v>5</v>
      </c>
      <c r="B76" s="315">
        <v>0.21431712962962962</v>
      </c>
      <c r="C76" s="310" t="s">
        <v>43</v>
      </c>
      <c r="D76" s="311" t="s">
        <v>53</v>
      </c>
      <c r="E76" s="312" t="s">
        <v>54</v>
      </c>
      <c r="F76" s="313" t="s">
        <v>263</v>
      </c>
    </row>
    <row r="77" spans="1:6" ht="12.75">
      <c r="A77" s="194">
        <v>6</v>
      </c>
      <c r="B77" s="230">
        <v>0.2411921296296296</v>
      </c>
      <c r="C77" s="77" t="s">
        <v>43</v>
      </c>
      <c r="D77" s="90" t="s">
        <v>56</v>
      </c>
      <c r="E77" s="79" t="s">
        <v>57</v>
      </c>
      <c r="F77" s="161" t="s">
        <v>58</v>
      </c>
    </row>
    <row r="78" spans="1:6" ht="12.75">
      <c r="A78" s="227">
        <v>7</v>
      </c>
      <c r="B78" s="231">
        <v>0.24871527777777774</v>
      </c>
      <c r="C78" s="211" t="s">
        <v>59</v>
      </c>
      <c r="D78" s="212" t="s">
        <v>60</v>
      </c>
      <c r="E78" s="213" t="s">
        <v>61</v>
      </c>
      <c r="F78" s="224" t="s">
        <v>62</v>
      </c>
    </row>
    <row r="79" spans="1:6" ht="12.75">
      <c r="A79" s="227">
        <v>8</v>
      </c>
      <c r="B79" s="231">
        <v>0.26082175925925927</v>
      </c>
      <c r="C79" s="214" t="s">
        <v>63</v>
      </c>
      <c r="D79" s="215" t="s">
        <v>64</v>
      </c>
      <c r="E79" s="216" t="s">
        <v>65</v>
      </c>
      <c r="F79" s="225" t="s">
        <v>66</v>
      </c>
    </row>
    <row r="80" spans="1:6" ht="12.75">
      <c r="A80" s="194">
        <v>9</v>
      </c>
      <c r="B80" s="230">
        <v>0.2608229166666666</v>
      </c>
      <c r="C80" s="77" t="s">
        <v>59</v>
      </c>
      <c r="D80" s="90" t="s">
        <v>67</v>
      </c>
      <c r="E80" s="79" t="s">
        <v>68</v>
      </c>
      <c r="F80" s="161" t="s">
        <v>69</v>
      </c>
    </row>
    <row r="81" spans="1:6" ht="12.75">
      <c r="A81" s="194">
        <v>10</v>
      </c>
      <c r="B81" s="230">
        <v>0.2644444444444444</v>
      </c>
      <c r="C81" s="77" t="s">
        <v>39</v>
      </c>
      <c r="D81" s="90" t="s">
        <v>70</v>
      </c>
      <c r="E81" s="79" t="s">
        <v>71</v>
      </c>
      <c r="F81" s="161" t="s">
        <v>72</v>
      </c>
    </row>
    <row r="82" spans="1:6" ht="12.75">
      <c r="A82" s="227">
        <v>11</v>
      </c>
      <c r="B82" s="231">
        <v>0.2694328703703704</v>
      </c>
      <c r="C82" s="211" t="s">
        <v>63</v>
      </c>
      <c r="D82" s="212" t="s">
        <v>73</v>
      </c>
      <c r="E82" s="213" t="s">
        <v>74</v>
      </c>
      <c r="F82" s="224" t="s">
        <v>75</v>
      </c>
    </row>
    <row r="83" spans="1:6" ht="12.75">
      <c r="A83" s="227">
        <v>12</v>
      </c>
      <c r="B83" s="231">
        <v>0.2942708333333333</v>
      </c>
      <c r="C83" s="214" t="s">
        <v>59</v>
      </c>
      <c r="D83" s="215" t="s">
        <v>76</v>
      </c>
      <c r="E83" s="216" t="s">
        <v>77</v>
      </c>
      <c r="F83" s="225" t="s">
        <v>78</v>
      </c>
    </row>
    <row r="84" spans="1:6" ht="12.75">
      <c r="A84" s="194">
        <v>13</v>
      </c>
      <c r="B84" s="230">
        <v>0.3030092592592592</v>
      </c>
      <c r="C84" s="77" t="s">
        <v>39</v>
      </c>
      <c r="D84" s="90" t="s">
        <v>79</v>
      </c>
      <c r="E84" s="79" t="s">
        <v>80</v>
      </c>
      <c r="F84" s="161" t="s">
        <v>81</v>
      </c>
    </row>
    <row r="85" spans="1:6" ht="12.75">
      <c r="A85" s="194">
        <v>14</v>
      </c>
      <c r="B85" s="230">
        <v>0.3063657407407407</v>
      </c>
      <c r="C85" s="77" t="s">
        <v>63</v>
      </c>
      <c r="D85" s="90" t="s">
        <v>82</v>
      </c>
      <c r="E85" s="79" t="s">
        <v>83</v>
      </c>
      <c r="F85" s="161" t="s">
        <v>84</v>
      </c>
    </row>
    <row r="86" spans="1:6" ht="12.75">
      <c r="A86" s="227">
        <v>15</v>
      </c>
      <c r="B86" s="231">
        <v>0.3113888888888888</v>
      </c>
      <c r="C86" s="211" t="s">
        <v>59</v>
      </c>
      <c r="D86" s="212" t="s">
        <v>85</v>
      </c>
      <c r="E86" s="213" t="s">
        <v>86</v>
      </c>
      <c r="F86" s="224" t="s">
        <v>87</v>
      </c>
    </row>
    <row r="87" spans="1:6" ht="13.5" thickBot="1">
      <c r="A87" s="228">
        <v>16</v>
      </c>
      <c r="B87" s="240">
        <v>0.31354166666666666</v>
      </c>
      <c r="C87" s="220" t="s">
        <v>88</v>
      </c>
      <c r="D87" s="221" t="s">
        <v>89</v>
      </c>
      <c r="E87" s="222" t="s">
        <v>90</v>
      </c>
      <c r="F87" s="226" t="s">
        <v>91</v>
      </c>
    </row>
    <row r="88" spans="1:6" ht="12.75">
      <c r="A88" s="191">
        <v>17</v>
      </c>
      <c r="B88" s="229">
        <v>0.3135532407407407</v>
      </c>
      <c r="C88" s="133" t="s">
        <v>59</v>
      </c>
      <c r="D88" s="193" t="s">
        <v>92</v>
      </c>
      <c r="E88" s="136" t="s">
        <v>93</v>
      </c>
      <c r="F88" s="223" t="s">
        <v>253</v>
      </c>
    </row>
    <row r="89" spans="1:6" ht="12.75">
      <c r="A89" s="194">
        <v>18</v>
      </c>
      <c r="B89" s="230">
        <v>0.325</v>
      </c>
      <c r="C89" s="77" t="s">
        <v>63</v>
      </c>
      <c r="D89" s="90" t="s">
        <v>95</v>
      </c>
      <c r="E89" s="79" t="s">
        <v>96</v>
      </c>
      <c r="F89" s="161" t="s">
        <v>97</v>
      </c>
    </row>
    <row r="90" spans="1:6" ht="12.75">
      <c r="A90" s="227">
        <v>19</v>
      </c>
      <c r="B90" s="231">
        <v>0.338460648148148</v>
      </c>
      <c r="C90" s="211" t="s">
        <v>39</v>
      </c>
      <c r="D90" s="212" t="s">
        <v>99</v>
      </c>
      <c r="E90" s="213" t="s">
        <v>100</v>
      </c>
      <c r="F90" s="224" t="s">
        <v>101</v>
      </c>
    </row>
    <row r="91" spans="1:6" ht="12.75">
      <c r="A91" s="227">
        <v>20</v>
      </c>
      <c r="B91" s="231">
        <v>0.3392361111111111</v>
      </c>
      <c r="C91" s="214" t="s">
        <v>39</v>
      </c>
      <c r="D91" s="215" t="s">
        <v>103</v>
      </c>
      <c r="E91" s="216" t="s">
        <v>104</v>
      </c>
      <c r="F91" s="225" t="s">
        <v>105</v>
      </c>
    </row>
    <row r="92" spans="1:6" ht="12.75">
      <c r="A92" s="194">
        <v>21</v>
      </c>
      <c r="B92" s="230">
        <v>0.33924768518518517</v>
      </c>
      <c r="C92" s="77" t="s">
        <v>63</v>
      </c>
      <c r="D92" s="90" t="s">
        <v>107</v>
      </c>
      <c r="E92" s="79" t="s">
        <v>108</v>
      </c>
      <c r="F92" s="161" t="s">
        <v>109</v>
      </c>
    </row>
    <row r="93" spans="1:6" ht="12.75">
      <c r="A93" s="194">
        <v>22</v>
      </c>
      <c r="B93" s="230">
        <v>0.3392592592592592</v>
      </c>
      <c r="C93" s="77" t="s">
        <v>88</v>
      </c>
      <c r="D93" s="90" t="s">
        <v>110</v>
      </c>
      <c r="E93" s="79" t="s">
        <v>111</v>
      </c>
      <c r="F93" s="161" t="s">
        <v>112</v>
      </c>
    </row>
    <row r="94" spans="1:6" ht="12.75">
      <c r="A94" s="227">
        <v>23</v>
      </c>
      <c r="B94" s="231">
        <v>0.34502314814814805</v>
      </c>
      <c r="C94" s="211" t="s">
        <v>59</v>
      </c>
      <c r="D94" s="212" t="s">
        <v>113</v>
      </c>
      <c r="E94" s="213" t="s">
        <v>114</v>
      </c>
      <c r="F94" s="224" t="s">
        <v>115</v>
      </c>
    </row>
    <row r="95" spans="1:6" ht="12.75">
      <c r="A95" s="227">
        <v>24</v>
      </c>
      <c r="B95" s="231">
        <v>0.3464236111111111</v>
      </c>
      <c r="C95" s="214" t="s">
        <v>43</v>
      </c>
      <c r="D95" s="215" t="s">
        <v>116</v>
      </c>
      <c r="E95" s="216" t="s">
        <v>117</v>
      </c>
      <c r="F95" s="225" t="s">
        <v>118</v>
      </c>
    </row>
    <row r="96" spans="1:6" ht="12.75">
      <c r="A96" s="194">
        <v>25</v>
      </c>
      <c r="B96" s="230">
        <v>0.348125</v>
      </c>
      <c r="C96" s="77" t="s">
        <v>59</v>
      </c>
      <c r="D96" s="90" t="s">
        <v>67</v>
      </c>
      <c r="E96" s="79" t="s">
        <v>119</v>
      </c>
      <c r="F96" s="161" t="s">
        <v>120</v>
      </c>
    </row>
    <row r="97" spans="1:6" ht="12.75">
      <c r="A97" s="194">
        <v>26</v>
      </c>
      <c r="B97" s="230">
        <v>0.35234953703703703</v>
      </c>
      <c r="C97" s="77" t="s">
        <v>43</v>
      </c>
      <c r="D97" s="90" t="s">
        <v>121</v>
      </c>
      <c r="E97" s="79" t="s">
        <v>122</v>
      </c>
      <c r="F97" s="161" t="s">
        <v>123</v>
      </c>
    </row>
    <row r="98" spans="1:6" ht="12.75">
      <c r="A98" s="227">
        <v>27</v>
      </c>
      <c r="B98" s="231">
        <v>0.3771180555555555</v>
      </c>
      <c r="C98" s="211" t="s">
        <v>63</v>
      </c>
      <c r="D98" s="212" t="s">
        <v>124</v>
      </c>
      <c r="E98" s="213" t="s">
        <v>125</v>
      </c>
      <c r="F98" s="224" t="s">
        <v>126</v>
      </c>
    </row>
    <row r="99" spans="1:6" ht="12.75">
      <c r="A99" s="227">
        <v>28</v>
      </c>
      <c r="B99" s="231">
        <v>0.37712962962962965</v>
      </c>
      <c r="C99" s="214" t="s">
        <v>88</v>
      </c>
      <c r="D99" s="215" t="s">
        <v>127</v>
      </c>
      <c r="E99" s="216" t="s">
        <v>128</v>
      </c>
      <c r="F99" s="225" t="s">
        <v>129</v>
      </c>
    </row>
    <row r="100" spans="1:6" ht="12.75">
      <c r="A100" s="194">
        <v>29</v>
      </c>
      <c r="B100" s="230">
        <v>0.3864583333333333</v>
      </c>
      <c r="C100" s="77" t="s">
        <v>59</v>
      </c>
      <c r="D100" s="90" t="s">
        <v>130</v>
      </c>
      <c r="E100" s="79" t="s">
        <v>131</v>
      </c>
      <c r="F100" s="161" t="s">
        <v>132</v>
      </c>
    </row>
    <row r="101" spans="1:6" ht="12.75">
      <c r="A101" s="194">
        <v>30</v>
      </c>
      <c r="B101" s="230">
        <v>0.38646990740740744</v>
      </c>
      <c r="C101" s="77" t="s">
        <v>39</v>
      </c>
      <c r="D101" s="90" t="s">
        <v>133</v>
      </c>
      <c r="E101" s="79" t="s">
        <v>134</v>
      </c>
      <c r="F101" s="161" t="s">
        <v>135</v>
      </c>
    </row>
    <row r="102" spans="1:6" ht="12.75">
      <c r="A102" s="227">
        <v>31</v>
      </c>
      <c r="B102" s="231">
        <v>0.4211226851851852</v>
      </c>
      <c r="C102" s="211" t="s">
        <v>88</v>
      </c>
      <c r="D102" s="212" t="s">
        <v>136</v>
      </c>
      <c r="E102" s="213" t="s">
        <v>137</v>
      </c>
      <c r="F102" s="224"/>
    </row>
    <row r="103" spans="1:6" ht="13.5" thickBot="1">
      <c r="A103" s="228">
        <v>32</v>
      </c>
      <c r="B103" s="240">
        <v>0.4211226851851852</v>
      </c>
      <c r="C103" s="220" t="s">
        <v>59</v>
      </c>
      <c r="D103" s="221" t="s">
        <v>138</v>
      </c>
      <c r="E103" s="222" t="s">
        <v>139</v>
      </c>
      <c r="F103" s="226" t="s">
        <v>140</v>
      </c>
    </row>
    <row r="104" spans="1:6" ht="12.75">
      <c r="A104" s="122">
        <v>33</v>
      </c>
      <c r="B104" s="241">
        <v>0.4211226851851852</v>
      </c>
      <c r="C104" s="77" t="s">
        <v>39</v>
      </c>
      <c r="D104" s="67" t="s">
        <v>141</v>
      </c>
      <c r="E104" s="79" t="s">
        <v>142</v>
      </c>
      <c r="F104" s="162" t="s">
        <v>143</v>
      </c>
    </row>
    <row r="105" spans="1:6" ht="12.75">
      <c r="A105" s="148"/>
      <c r="B105" s="146" t="s">
        <v>147</v>
      </c>
      <c r="C105" s="66" t="s">
        <v>59</v>
      </c>
      <c r="D105" s="81" t="s">
        <v>144</v>
      </c>
      <c r="E105" s="81" t="s">
        <v>145</v>
      </c>
      <c r="F105" s="165" t="s">
        <v>146</v>
      </c>
    </row>
    <row r="106" spans="1:6" ht="12.75">
      <c r="A106" s="244"/>
      <c r="B106" s="247" t="s">
        <v>147</v>
      </c>
      <c r="C106" s="214" t="s">
        <v>39</v>
      </c>
      <c r="D106" s="245" t="s">
        <v>148</v>
      </c>
      <c r="E106" s="216" t="s">
        <v>149</v>
      </c>
      <c r="F106" s="246" t="s">
        <v>150</v>
      </c>
    </row>
    <row r="107" spans="1:6" ht="12.75">
      <c r="A107" s="244"/>
      <c r="B107" s="247" t="s">
        <v>147</v>
      </c>
      <c r="C107" s="214" t="s">
        <v>47</v>
      </c>
      <c r="D107" s="245" t="s">
        <v>151</v>
      </c>
      <c r="E107" s="216" t="s">
        <v>114</v>
      </c>
      <c r="F107" s="225" t="s">
        <v>152</v>
      </c>
    </row>
    <row r="108" spans="1:6" ht="12.75">
      <c r="A108" s="148"/>
      <c r="B108" s="146" t="s">
        <v>147</v>
      </c>
      <c r="C108" s="77" t="s">
        <v>39</v>
      </c>
      <c r="D108" s="67" t="s">
        <v>153</v>
      </c>
      <c r="E108" s="79" t="s">
        <v>154</v>
      </c>
      <c r="F108" s="162" t="s">
        <v>155</v>
      </c>
    </row>
    <row r="109" spans="1:6" ht="12.75">
      <c r="A109" s="148"/>
      <c r="B109" s="146" t="s">
        <v>147</v>
      </c>
      <c r="C109" s="84" t="s">
        <v>43</v>
      </c>
      <c r="D109" s="86" t="s">
        <v>156</v>
      </c>
      <c r="E109" s="85" t="s">
        <v>157</v>
      </c>
      <c r="F109" s="163" t="s">
        <v>158</v>
      </c>
    </row>
    <row r="110" spans="1:6" ht="12.75">
      <c r="A110" s="244"/>
      <c r="B110" s="247" t="s">
        <v>147</v>
      </c>
      <c r="C110" s="214" t="s">
        <v>43</v>
      </c>
      <c r="D110" s="245" t="s">
        <v>159</v>
      </c>
      <c r="E110" s="216" t="s">
        <v>160</v>
      </c>
      <c r="F110" s="225" t="s">
        <v>161</v>
      </c>
    </row>
    <row r="111" spans="1:6" ht="13.5" thickBot="1">
      <c r="A111" s="248"/>
      <c r="B111" s="249" t="s">
        <v>165</v>
      </c>
      <c r="C111" s="220" t="s">
        <v>43</v>
      </c>
      <c r="D111" s="250" t="s">
        <v>162</v>
      </c>
      <c r="E111" s="222" t="s">
        <v>163</v>
      </c>
      <c r="F111" s="226" t="s">
        <v>164</v>
      </c>
    </row>
    <row r="112" spans="1:6" ht="12.75">
      <c r="A112" s="298" t="s">
        <v>259</v>
      </c>
      <c r="B112" s="299"/>
      <c r="C112" s="299"/>
      <c r="D112" s="299"/>
      <c r="E112" s="299"/>
      <c r="F112" s="300"/>
    </row>
    <row r="113" spans="1:6" ht="12.75">
      <c r="A113" s="301"/>
      <c r="B113" s="302"/>
      <c r="C113" s="302"/>
      <c r="D113" s="302"/>
      <c r="E113" s="302"/>
      <c r="F113" s="303"/>
    </row>
    <row r="114" spans="1:6" ht="6" customHeight="1">
      <c r="A114" s="301"/>
      <c r="B114" s="302"/>
      <c r="C114" s="302"/>
      <c r="D114" s="302"/>
      <c r="E114" s="302"/>
      <c r="F114" s="303"/>
    </row>
    <row r="115" spans="1:6" ht="1.5" customHeight="1">
      <c r="A115" s="301"/>
      <c r="B115" s="302"/>
      <c r="C115" s="302"/>
      <c r="D115" s="302"/>
      <c r="E115" s="302"/>
      <c r="F115" s="303"/>
    </row>
    <row r="116" spans="1:6" ht="11.25" customHeight="1">
      <c r="A116" s="301"/>
      <c r="B116" s="302"/>
      <c r="C116" s="302"/>
      <c r="D116" s="302"/>
      <c r="E116" s="302"/>
      <c r="F116" s="303"/>
    </row>
    <row r="117" spans="1:6" ht="12.75" hidden="1">
      <c r="A117" s="301"/>
      <c r="B117" s="302"/>
      <c r="C117" s="302"/>
      <c r="D117" s="302"/>
      <c r="E117" s="302"/>
      <c r="F117" s="303"/>
    </row>
    <row r="118" spans="1:6" ht="13.5" thickBot="1">
      <c r="A118" s="304"/>
      <c r="B118" s="305"/>
      <c r="C118" s="305"/>
      <c r="D118" s="305"/>
      <c r="E118" s="305"/>
      <c r="F118" s="306"/>
    </row>
    <row r="119" spans="1:6" ht="26.25" thickBot="1">
      <c r="A119" s="251" t="s">
        <v>20</v>
      </c>
      <c r="B119" s="252" t="s">
        <v>31</v>
      </c>
      <c r="C119" s="236" t="s">
        <v>22</v>
      </c>
      <c r="D119" s="232" t="s">
        <v>24</v>
      </c>
      <c r="E119" s="232" t="s">
        <v>25</v>
      </c>
      <c r="F119" s="237" t="s">
        <v>26</v>
      </c>
    </row>
    <row r="120" spans="1:6" ht="12.75">
      <c r="A120" s="253">
        <v>1</v>
      </c>
      <c r="B120" s="254">
        <v>0.2644444444444444</v>
      </c>
      <c r="C120" s="255" t="s">
        <v>43</v>
      </c>
      <c r="D120" s="256" t="s">
        <v>53</v>
      </c>
      <c r="E120" s="257" t="s">
        <v>54</v>
      </c>
      <c r="F120" s="258" t="s">
        <v>55</v>
      </c>
    </row>
    <row r="121" spans="1:6" ht="12.75">
      <c r="A121" s="209">
        <v>2</v>
      </c>
      <c r="B121" s="210">
        <v>0.33924768518518517</v>
      </c>
      <c r="C121" s="214" t="s">
        <v>88</v>
      </c>
      <c r="D121" s="215" t="s">
        <v>89</v>
      </c>
      <c r="E121" s="216" t="s">
        <v>90</v>
      </c>
      <c r="F121" s="225" t="s">
        <v>91</v>
      </c>
    </row>
    <row r="122" spans="1:6" ht="12.75">
      <c r="A122" s="202">
        <v>3</v>
      </c>
      <c r="B122" s="205">
        <v>0.3392592592592592</v>
      </c>
      <c r="C122" s="77" t="s">
        <v>59</v>
      </c>
      <c r="D122" s="90" t="s">
        <v>92</v>
      </c>
      <c r="E122" s="79" t="s">
        <v>93</v>
      </c>
      <c r="F122" s="161" t="s">
        <v>253</v>
      </c>
    </row>
    <row r="123" spans="1:6" ht="13.5" thickBot="1">
      <c r="A123" s="201" t="s">
        <v>166</v>
      </c>
      <c r="B123" s="259" t="s">
        <v>147</v>
      </c>
      <c r="C123" s="197" t="s">
        <v>59</v>
      </c>
      <c r="D123" s="260" t="s">
        <v>144</v>
      </c>
      <c r="E123" s="260" t="s">
        <v>145</v>
      </c>
      <c r="F123" s="261" t="s">
        <v>146</v>
      </c>
    </row>
  </sheetData>
  <mergeCells count="4">
    <mergeCell ref="A112:F118"/>
    <mergeCell ref="A1:F7"/>
    <mergeCell ref="A40:F46"/>
    <mergeCell ref="A64:F70"/>
  </mergeCells>
  <printOptions/>
  <pageMargins left="0.7875" right="0.7875" top="1.0527777777777778" bottom="1.0527777777777778" header="0.7875" footer="0.7875"/>
  <pageSetup horizontalDpi="300" verticalDpi="300" orientation="portrait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Destryt</cp:lastModifiedBy>
  <dcterms:modified xsi:type="dcterms:W3CDTF">2007-06-06T23:14:31Z</dcterms:modified>
  <cp:category/>
  <cp:version/>
  <cp:contentType/>
  <cp:contentStatus/>
</cp:coreProperties>
</file>